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yllike_kuusik_rmk_ee/Documents/Dokumendid/LOODUSKAITSETÖÖD/Hanked/SOO, RABA TAASTAMINE/Selisoo/Selisoo projekt hankeks/"/>
    </mc:Choice>
  </mc:AlternateContent>
  <xr:revisionPtr revIDLastSave="2" documentId="13_ncr:1_{0E8D5DD7-D542-4D21-8CD0-1AB8A723C5D5}" xr6:coauthVersionLast="47" xr6:coauthVersionMax="47" xr10:uidLastSave="{7117DF6D-8B4F-4B5B-B47F-3301D7228FF5}"/>
  <bookViews>
    <workbookView xWindow="28680" yWindow="-120" windowWidth="29040" windowHeight="15990" firstSheet="1" activeTab="4" xr2:uid="{D9284637-5843-4D82-9F6C-7F80C8FDFD1A}"/>
  </bookViews>
  <sheets>
    <sheet name="Tabel 1 katastrid" sheetId="15" r:id="rId1"/>
    <sheet name="tabel 2 kraavid" sheetId="3" r:id="rId2"/>
    <sheet name="tabel 3 vallid" sheetId="4" r:id="rId3"/>
    <sheet name="Tabel 4 seirepunktid" sheetId="16" r:id="rId4"/>
    <sheet name="tabel 5 koondmahud" sheetId="5" r:id="rId5"/>
    <sheet name="tabel 6 trassiraied" sheetId="6" r:id="rId6"/>
    <sheet name="tabel 7 likv rajatis" sheetId="7" r:id="rId7"/>
    <sheet name="tabel 8 likv vallid" sheetId="2" r:id="rId8"/>
    <sheet name="tabel 9.1 paisude kokkuvõte" sheetId="18" r:id="rId9"/>
    <sheet name="tabel 9.2 paisud" sheetId="1" r:id="rId10"/>
    <sheet name="tabel 10 ligipääsud" sheetId="8" r:id="rId11"/>
    <sheet name="tabel 13 infra" sheetId="14" r:id="rId12"/>
    <sheet name="Tabel 14 MPE TEHN" sheetId="17" r:id="rId13"/>
  </sheets>
  <externalReferences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2" l="1"/>
  <c r="H19" i="5"/>
  <c r="E19" i="5"/>
  <c r="I16" i="2"/>
  <c r="G24" i="5"/>
  <c r="G25" i="5" s="1"/>
  <c r="G20" i="5"/>
  <c r="F20" i="5"/>
  <c r="I31" i="2"/>
  <c r="I10" i="2"/>
  <c r="E13" i="5"/>
  <c r="F12" i="5"/>
  <c r="G9" i="5"/>
  <c r="F9" i="5"/>
  <c r="E9" i="5"/>
  <c r="E12" i="5" s="1"/>
  <c r="F10" i="5"/>
  <c r="E10" i="5"/>
  <c r="K110" i="1"/>
  <c r="D110" i="1"/>
  <c r="G110" i="1"/>
  <c r="I110" i="1"/>
  <c r="I103" i="1"/>
  <c r="K103" i="1" s="1"/>
  <c r="D103" i="1" s="1"/>
  <c r="C88" i="6"/>
  <c r="C84" i="6"/>
  <c r="H87" i="6"/>
  <c r="H83" i="6"/>
  <c r="H81" i="6"/>
  <c r="H76" i="6"/>
  <c r="H65" i="6"/>
  <c r="H60" i="6"/>
  <c r="H55" i="6"/>
  <c r="H54" i="6"/>
  <c r="H53" i="6"/>
  <c r="H64" i="6"/>
  <c r="G10" i="5" s="1"/>
  <c r="H19" i="6"/>
  <c r="C20" i="6"/>
  <c r="H18" i="6"/>
  <c r="G43" i="5" l="1"/>
  <c r="G38" i="5"/>
  <c r="G35" i="5"/>
  <c r="H35" i="5" s="1"/>
  <c r="H43" i="5"/>
  <c r="G42" i="5"/>
  <c r="H42" i="5" s="1"/>
  <c r="G41" i="5"/>
  <c r="H41" i="5" s="1"/>
  <c r="G40" i="5"/>
  <c r="H40" i="5" s="1"/>
  <c r="G39" i="5"/>
  <c r="H39" i="5" s="1"/>
  <c r="H38" i="5"/>
  <c r="G37" i="5"/>
  <c r="H37" i="5" s="1"/>
  <c r="G36" i="5"/>
  <c r="H36" i="5" s="1"/>
  <c r="H34" i="5"/>
  <c r="G34" i="5"/>
  <c r="H32" i="5"/>
  <c r="H31" i="5"/>
  <c r="H30" i="5"/>
  <c r="H29" i="5"/>
  <c r="H25" i="5"/>
  <c r="H24" i="5"/>
  <c r="H23" i="5"/>
  <c r="H22" i="5"/>
  <c r="H21" i="5"/>
  <c r="H20" i="5"/>
  <c r="F17" i="5"/>
  <c r="H17" i="5" s="1"/>
  <c r="F16" i="5"/>
  <c r="F28" i="5" s="1"/>
  <c r="H28" i="5" s="1"/>
  <c r="G15" i="5"/>
  <c r="H15" i="5" s="1"/>
  <c r="H10" i="5"/>
  <c r="H16" i="5" l="1"/>
  <c r="H9" i="5"/>
  <c r="E11" i="18" l="1"/>
  <c r="I7" i="2"/>
  <c r="K531" i="1"/>
  <c r="K532" i="1"/>
  <c r="D532" i="1" s="1"/>
  <c r="K533" i="1"/>
  <c r="D533" i="1" s="1"/>
  <c r="K534" i="1"/>
  <c r="K535" i="1"/>
  <c r="K536" i="1"/>
  <c r="D536" i="1" s="1"/>
  <c r="K537" i="1"/>
  <c r="D537" i="1" s="1"/>
  <c r="K538" i="1"/>
  <c r="D538" i="1" s="1"/>
  <c r="K539" i="1"/>
  <c r="D539" i="1" s="1"/>
  <c r="K540" i="1"/>
  <c r="D540" i="1" s="1"/>
  <c r="K541" i="1"/>
  <c r="D541" i="1" s="1"/>
  <c r="K542" i="1"/>
  <c r="D542" i="1" s="1"/>
  <c r="K543" i="1"/>
  <c r="D543" i="1" s="1"/>
  <c r="K544" i="1"/>
  <c r="D544" i="1" s="1"/>
  <c r="K545" i="1"/>
  <c r="D545" i="1" s="1"/>
  <c r="K546" i="1"/>
  <c r="K547" i="1"/>
  <c r="K548" i="1"/>
  <c r="D548" i="1" s="1"/>
  <c r="K549" i="1"/>
  <c r="D549" i="1" s="1"/>
  <c r="K550" i="1"/>
  <c r="D550" i="1" s="1"/>
  <c r="K551" i="1"/>
  <c r="D551" i="1" s="1"/>
  <c r="K552" i="1"/>
  <c r="D552" i="1" s="1"/>
  <c r="K553" i="1"/>
  <c r="D553" i="1" s="1"/>
  <c r="K554" i="1"/>
  <c r="D554" i="1" s="1"/>
  <c r="K555" i="1"/>
  <c r="D555" i="1" s="1"/>
  <c r="K556" i="1"/>
  <c r="D556" i="1" s="1"/>
  <c r="K557" i="1"/>
  <c r="D557" i="1" s="1"/>
  <c r="K558" i="1"/>
  <c r="D558" i="1" s="1"/>
  <c r="K559" i="1"/>
  <c r="K560" i="1"/>
  <c r="D560" i="1" s="1"/>
  <c r="K561" i="1"/>
  <c r="D561" i="1" s="1"/>
  <c r="K562" i="1"/>
  <c r="D562" i="1" s="1"/>
  <c r="K563" i="1"/>
  <c r="D563" i="1" s="1"/>
  <c r="D531" i="1"/>
  <c r="D534" i="1"/>
  <c r="D535" i="1"/>
  <c r="D546" i="1"/>
  <c r="D547" i="1"/>
  <c r="D559" i="1"/>
  <c r="K512" i="1"/>
  <c r="D512" i="1" s="1"/>
  <c r="K513" i="1"/>
  <c r="D513" i="1" s="1"/>
  <c r="K514" i="1"/>
  <c r="D514" i="1" s="1"/>
  <c r="K515" i="1"/>
  <c r="D515" i="1" s="1"/>
  <c r="K516" i="1"/>
  <c r="D516" i="1" s="1"/>
  <c r="K517" i="1"/>
  <c r="D517" i="1" s="1"/>
  <c r="K518" i="1"/>
  <c r="D518" i="1" s="1"/>
  <c r="K519" i="1"/>
  <c r="D519" i="1" s="1"/>
  <c r="K520" i="1"/>
  <c r="D520" i="1" s="1"/>
  <c r="K521" i="1"/>
  <c r="D521" i="1" s="1"/>
  <c r="K522" i="1"/>
  <c r="D522" i="1" s="1"/>
  <c r="K523" i="1"/>
  <c r="D523" i="1" s="1"/>
  <c r="K524" i="1"/>
  <c r="D524" i="1" s="1"/>
  <c r="K525" i="1"/>
  <c r="D525" i="1" s="1"/>
  <c r="K526" i="1"/>
  <c r="D526" i="1" s="1"/>
  <c r="K527" i="1"/>
  <c r="D527" i="1" s="1"/>
  <c r="K528" i="1"/>
  <c r="D528" i="1" s="1"/>
  <c r="K529" i="1"/>
  <c r="D529" i="1" s="1"/>
  <c r="K530" i="1"/>
  <c r="D530" i="1" s="1"/>
  <c r="K491" i="1"/>
  <c r="D491" i="1" s="1"/>
  <c r="K492" i="1"/>
  <c r="D492" i="1" s="1"/>
  <c r="K493" i="1"/>
  <c r="D493" i="1" s="1"/>
  <c r="K494" i="1"/>
  <c r="D494" i="1" s="1"/>
  <c r="K495" i="1"/>
  <c r="D495" i="1" s="1"/>
  <c r="K496" i="1"/>
  <c r="D496" i="1" s="1"/>
  <c r="K497" i="1"/>
  <c r="D497" i="1" s="1"/>
  <c r="K498" i="1"/>
  <c r="D498" i="1" s="1"/>
  <c r="K499" i="1"/>
  <c r="D499" i="1" s="1"/>
  <c r="K500" i="1"/>
  <c r="D500" i="1" s="1"/>
  <c r="K501" i="1"/>
  <c r="D501" i="1" s="1"/>
  <c r="K502" i="1"/>
  <c r="D502" i="1" s="1"/>
  <c r="K503" i="1"/>
  <c r="D503" i="1" s="1"/>
  <c r="K504" i="1"/>
  <c r="D504" i="1" s="1"/>
  <c r="K505" i="1"/>
  <c r="D505" i="1" s="1"/>
  <c r="K506" i="1"/>
  <c r="D506" i="1" s="1"/>
  <c r="K507" i="1"/>
  <c r="D507" i="1" s="1"/>
  <c r="K508" i="1"/>
  <c r="D508" i="1" s="1"/>
  <c r="K475" i="1"/>
  <c r="D475" i="1" s="1"/>
  <c r="K476" i="1"/>
  <c r="D476" i="1" s="1"/>
  <c r="K477" i="1"/>
  <c r="D477" i="1" s="1"/>
  <c r="K478" i="1"/>
  <c r="D478" i="1" s="1"/>
  <c r="K479" i="1"/>
  <c r="D479" i="1" s="1"/>
  <c r="K480" i="1"/>
  <c r="D480" i="1" s="1"/>
  <c r="K481" i="1"/>
  <c r="D481" i="1" s="1"/>
  <c r="K482" i="1"/>
  <c r="D482" i="1" s="1"/>
  <c r="K483" i="1"/>
  <c r="D483" i="1" s="1"/>
  <c r="K484" i="1"/>
  <c r="D484" i="1" s="1"/>
  <c r="K485" i="1"/>
  <c r="D485" i="1" s="1"/>
  <c r="K486" i="1"/>
  <c r="D486" i="1" s="1"/>
  <c r="K487" i="1"/>
  <c r="D487" i="1" s="1"/>
  <c r="K488" i="1"/>
  <c r="D488" i="1" s="1"/>
  <c r="K489" i="1"/>
  <c r="D489" i="1" s="1"/>
  <c r="K490" i="1"/>
  <c r="D490" i="1" s="1"/>
  <c r="K454" i="1"/>
  <c r="D454" i="1" s="1"/>
  <c r="K455" i="1"/>
  <c r="D455" i="1" s="1"/>
  <c r="K456" i="1"/>
  <c r="D456" i="1" s="1"/>
  <c r="K457" i="1"/>
  <c r="D457" i="1" s="1"/>
  <c r="K458" i="1"/>
  <c r="D458" i="1" s="1"/>
  <c r="K459" i="1"/>
  <c r="D459" i="1" s="1"/>
  <c r="K460" i="1"/>
  <c r="D460" i="1" s="1"/>
  <c r="K461" i="1"/>
  <c r="D461" i="1" s="1"/>
  <c r="K462" i="1"/>
  <c r="D462" i="1" s="1"/>
  <c r="K463" i="1"/>
  <c r="D463" i="1" s="1"/>
  <c r="K464" i="1"/>
  <c r="D464" i="1" s="1"/>
  <c r="K465" i="1"/>
  <c r="D465" i="1" s="1"/>
  <c r="K466" i="1"/>
  <c r="D466" i="1" s="1"/>
  <c r="K467" i="1"/>
  <c r="D467" i="1" s="1"/>
  <c r="K468" i="1"/>
  <c r="D468" i="1" s="1"/>
  <c r="K469" i="1"/>
  <c r="D469" i="1" s="1"/>
  <c r="K470" i="1"/>
  <c r="D470" i="1" s="1"/>
  <c r="K471" i="1"/>
  <c r="D471" i="1" s="1"/>
  <c r="K472" i="1"/>
  <c r="D472" i="1" s="1"/>
  <c r="K473" i="1"/>
  <c r="D473" i="1" s="1"/>
  <c r="K474" i="1"/>
  <c r="D474" i="1" s="1"/>
  <c r="K437" i="1"/>
  <c r="D437" i="1" s="1"/>
  <c r="K438" i="1"/>
  <c r="D438" i="1" s="1"/>
  <c r="K439" i="1"/>
  <c r="D439" i="1" s="1"/>
  <c r="K440" i="1"/>
  <c r="D440" i="1" s="1"/>
  <c r="K441" i="1"/>
  <c r="D441" i="1" s="1"/>
  <c r="K442" i="1"/>
  <c r="D442" i="1" s="1"/>
  <c r="K443" i="1"/>
  <c r="D443" i="1" s="1"/>
  <c r="K444" i="1"/>
  <c r="D444" i="1" s="1"/>
  <c r="K445" i="1"/>
  <c r="D445" i="1" s="1"/>
  <c r="K446" i="1"/>
  <c r="D446" i="1" s="1"/>
  <c r="K447" i="1"/>
  <c r="D447" i="1" s="1"/>
  <c r="K448" i="1"/>
  <c r="D448" i="1" s="1"/>
  <c r="K449" i="1"/>
  <c r="D449" i="1" s="1"/>
  <c r="K450" i="1"/>
  <c r="D450" i="1" s="1"/>
  <c r="K451" i="1"/>
  <c r="D451" i="1" s="1"/>
  <c r="K452" i="1"/>
  <c r="D452" i="1" s="1"/>
  <c r="K453" i="1"/>
  <c r="D453" i="1" s="1"/>
  <c r="K393" i="1"/>
  <c r="D393" i="1" s="1"/>
  <c r="K394" i="1"/>
  <c r="D394" i="1" s="1"/>
  <c r="K395" i="1"/>
  <c r="D395" i="1" s="1"/>
  <c r="K396" i="1"/>
  <c r="D396" i="1" s="1"/>
  <c r="K397" i="1"/>
  <c r="D397" i="1" s="1"/>
  <c r="K398" i="1"/>
  <c r="D398" i="1" s="1"/>
  <c r="K399" i="1"/>
  <c r="D399" i="1" s="1"/>
  <c r="K400" i="1"/>
  <c r="D400" i="1" s="1"/>
  <c r="K401" i="1"/>
  <c r="D401" i="1" s="1"/>
  <c r="K402" i="1"/>
  <c r="D402" i="1" s="1"/>
  <c r="K403" i="1"/>
  <c r="D403" i="1" s="1"/>
  <c r="K404" i="1"/>
  <c r="D404" i="1" s="1"/>
  <c r="K405" i="1"/>
  <c r="D405" i="1" s="1"/>
  <c r="K406" i="1"/>
  <c r="D406" i="1" s="1"/>
  <c r="K407" i="1"/>
  <c r="D407" i="1" s="1"/>
  <c r="K408" i="1"/>
  <c r="D408" i="1" s="1"/>
  <c r="K409" i="1"/>
  <c r="D409" i="1" s="1"/>
  <c r="K410" i="1"/>
  <c r="D410" i="1" s="1"/>
  <c r="K411" i="1"/>
  <c r="D411" i="1" s="1"/>
  <c r="K412" i="1"/>
  <c r="D412" i="1" s="1"/>
  <c r="K413" i="1"/>
  <c r="D413" i="1" s="1"/>
  <c r="K414" i="1"/>
  <c r="D414" i="1" s="1"/>
  <c r="K415" i="1"/>
  <c r="D415" i="1" s="1"/>
  <c r="K416" i="1"/>
  <c r="D416" i="1" s="1"/>
  <c r="K417" i="1"/>
  <c r="D417" i="1" s="1"/>
  <c r="K418" i="1"/>
  <c r="D418" i="1" s="1"/>
  <c r="K419" i="1"/>
  <c r="D419" i="1" s="1"/>
  <c r="K420" i="1"/>
  <c r="D420" i="1" s="1"/>
  <c r="K421" i="1"/>
  <c r="D421" i="1" s="1"/>
  <c r="K422" i="1"/>
  <c r="D422" i="1" s="1"/>
  <c r="K423" i="1"/>
  <c r="D423" i="1" s="1"/>
  <c r="K424" i="1"/>
  <c r="D424" i="1" s="1"/>
  <c r="K425" i="1"/>
  <c r="D425" i="1" s="1"/>
  <c r="K426" i="1"/>
  <c r="D426" i="1" s="1"/>
  <c r="K427" i="1"/>
  <c r="D427" i="1" s="1"/>
  <c r="K428" i="1"/>
  <c r="D428" i="1" s="1"/>
  <c r="K429" i="1"/>
  <c r="D429" i="1" s="1"/>
  <c r="K430" i="1"/>
  <c r="D430" i="1" s="1"/>
  <c r="K431" i="1"/>
  <c r="D431" i="1" s="1"/>
  <c r="K432" i="1"/>
  <c r="D432" i="1" s="1"/>
  <c r="K433" i="1"/>
  <c r="D433" i="1" s="1"/>
  <c r="K434" i="1"/>
  <c r="D434" i="1" s="1"/>
  <c r="K435" i="1"/>
  <c r="D435" i="1" s="1"/>
  <c r="K436" i="1"/>
  <c r="D436" i="1" s="1"/>
  <c r="K372" i="1"/>
  <c r="D372" i="1" s="1"/>
  <c r="K373" i="1"/>
  <c r="D373" i="1" s="1"/>
  <c r="K374" i="1"/>
  <c r="D374" i="1" s="1"/>
  <c r="K375" i="1"/>
  <c r="D375" i="1" s="1"/>
  <c r="K376" i="1"/>
  <c r="D376" i="1" s="1"/>
  <c r="K377" i="1"/>
  <c r="D377" i="1" s="1"/>
  <c r="K378" i="1"/>
  <c r="D378" i="1" s="1"/>
  <c r="K379" i="1"/>
  <c r="D379" i="1" s="1"/>
  <c r="K380" i="1"/>
  <c r="D380" i="1" s="1"/>
  <c r="K381" i="1"/>
  <c r="D381" i="1" s="1"/>
  <c r="K382" i="1"/>
  <c r="D382" i="1" s="1"/>
  <c r="K383" i="1"/>
  <c r="D383" i="1" s="1"/>
  <c r="K384" i="1"/>
  <c r="D384" i="1" s="1"/>
  <c r="K385" i="1"/>
  <c r="D385" i="1" s="1"/>
  <c r="K386" i="1"/>
  <c r="D386" i="1" s="1"/>
  <c r="K387" i="1"/>
  <c r="D387" i="1" s="1"/>
  <c r="K388" i="1"/>
  <c r="D388" i="1" s="1"/>
  <c r="K389" i="1"/>
  <c r="D389" i="1" s="1"/>
  <c r="K390" i="1"/>
  <c r="D390" i="1" s="1"/>
  <c r="K355" i="1"/>
  <c r="D355" i="1" s="1"/>
  <c r="K356" i="1"/>
  <c r="D356" i="1" s="1"/>
  <c r="K357" i="1"/>
  <c r="D357" i="1" s="1"/>
  <c r="K358" i="1"/>
  <c r="D358" i="1" s="1"/>
  <c r="K359" i="1"/>
  <c r="D359" i="1" s="1"/>
  <c r="K360" i="1"/>
  <c r="D360" i="1" s="1"/>
  <c r="K361" i="1"/>
  <c r="D361" i="1" s="1"/>
  <c r="K362" i="1"/>
  <c r="D362" i="1" s="1"/>
  <c r="K363" i="1"/>
  <c r="D363" i="1" s="1"/>
  <c r="K364" i="1"/>
  <c r="D364" i="1" s="1"/>
  <c r="K365" i="1"/>
  <c r="D365" i="1" s="1"/>
  <c r="K366" i="1"/>
  <c r="D366" i="1" s="1"/>
  <c r="K367" i="1"/>
  <c r="D367" i="1" s="1"/>
  <c r="K368" i="1"/>
  <c r="D368" i="1" s="1"/>
  <c r="K369" i="1"/>
  <c r="D369" i="1" s="1"/>
  <c r="K370" i="1"/>
  <c r="D370" i="1" s="1"/>
  <c r="K371" i="1"/>
  <c r="D371" i="1" s="1"/>
  <c r="K345" i="1"/>
  <c r="D345" i="1" s="1"/>
  <c r="K346" i="1"/>
  <c r="D346" i="1" s="1"/>
  <c r="K347" i="1"/>
  <c r="D347" i="1" s="1"/>
  <c r="K348" i="1"/>
  <c r="D348" i="1" s="1"/>
  <c r="K349" i="1"/>
  <c r="D349" i="1" s="1"/>
  <c r="K350" i="1"/>
  <c r="D350" i="1" s="1"/>
  <c r="K351" i="1"/>
  <c r="D351" i="1" s="1"/>
  <c r="K352" i="1"/>
  <c r="D352" i="1" s="1"/>
  <c r="K353" i="1"/>
  <c r="D353" i="1" s="1"/>
  <c r="K354" i="1"/>
  <c r="D354" i="1" s="1"/>
  <c r="K295" i="1"/>
  <c r="D295" i="1" s="1"/>
  <c r="K296" i="1"/>
  <c r="D296" i="1" s="1"/>
  <c r="K297" i="1"/>
  <c r="D297" i="1" s="1"/>
  <c r="K298" i="1"/>
  <c r="D298" i="1" s="1"/>
  <c r="K299" i="1"/>
  <c r="D299" i="1" s="1"/>
  <c r="K300" i="1"/>
  <c r="D300" i="1" s="1"/>
  <c r="K301" i="1"/>
  <c r="D301" i="1" s="1"/>
  <c r="K302" i="1"/>
  <c r="D302" i="1" s="1"/>
  <c r="K303" i="1"/>
  <c r="D303" i="1" s="1"/>
  <c r="K304" i="1"/>
  <c r="D304" i="1" s="1"/>
  <c r="K305" i="1"/>
  <c r="D305" i="1" s="1"/>
  <c r="K306" i="1"/>
  <c r="D306" i="1" s="1"/>
  <c r="K307" i="1"/>
  <c r="D307" i="1" s="1"/>
  <c r="K308" i="1"/>
  <c r="D308" i="1" s="1"/>
  <c r="K309" i="1"/>
  <c r="D309" i="1" s="1"/>
  <c r="K310" i="1"/>
  <c r="D310" i="1" s="1"/>
  <c r="K311" i="1"/>
  <c r="D311" i="1" s="1"/>
  <c r="K312" i="1"/>
  <c r="D312" i="1" s="1"/>
  <c r="K313" i="1"/>
  <c r="D313" i="1" s="1"/>
  <c r="K314" i="1"/>
  <c r="D314" i="1" s="1"/>
  <c r="K315" i="1"/>
  <c r="D315" i="1" s="1"/>
  <c r="K316" i="1"/>
  <c r="D316" i="1" s="1"/>
  <c r="K317" i="1"/>
  <c r="D317" i="1" s="1"/>
  <c r="K318" i="1"/>
  <c r="D318" i="1" s="1"/>
  <c r="K319" i="1"/>
  <c r="D319" i="1" s="1"/>
  <c r="K320" i="1"/>
  <c r="D320" i="1" s="1"/>
  <c r="K321" i="1"/>
  <c r="D321" i="1" s="1"/>
  <c r="K322" i="1"/>
  <c r="D322" i="1" s="1"/>
  <c r="K323" i="1"/>
  <c r="D323" i="1" s="1"/>
  <c r="K324" i="1"/>
  <c r="D324" i="1" s="1"/>
  <c r="K325" i="1"/>
  <c r="D325" i="1" s="1"/>
  <c r="K326" i="1"/>
  <c r="D326" i="1" s="1"/>
  <c r="K327" i="1"/>
  <c r="D327" i="1" s="1"/>
  <c r="K328" i="1"/>
  <c r="D328" i="1" s="1"/>
  <c r="K329" i="1"/>
  <c r="D329" i="1" s="1"/>
  <c r="K330" i="1"/>
  <c r="D330" i="1" s="1"/>
  <c r="K331" i="1"/>
  <c r="D331" i="1" s="1"/>
  <c r="K332" i="1"/>
  <c r="D332" i="1" s="1"/>
  <c r="K333" i="1"/>
  <c r="D333" i="1" s="1"/>
  <c r="K334" i="1"/>
  <c r="D334" i="1" s="1"/>
  <c r="K335" i="1"/>
  <c r="D335" i="1" s="1"/>
  <c r="K336" i="1"/>
  <c r="D336" i="1" s="1"/>
  <c r="K337" i="1"/>
  <c r="D337" i="1" s="1"/>
  <c r="K338" i="1"/>
  <c r="D338" i="1" s="1"/>
  <c r="K339" i="1"/>
  <c r="D339" i="1" s="1"/>
  <c r="K340" i="1"/>
  <c r="D340" i="1" s="1"/>
  <c r="K341" i="1"/>
  <c r="D341" i="1" s="1"/>
  <c r="K342" i="1"/>
  <c r="D342" i="1" s="1"/>
  <c r="K343" i="1"/>
  <c r="D343" i="1" s="1"/>
  <c r="K344" i="1"/>
  <c r="D344" i="1" s="1"/>
  <c r="K273" i="1"/>
  <c r="D273" i="1" s="1"/>
  <c r="K274" i="1"/>
  <c r="D274" i="1" s="1"/>
  <c r="K275" i="1"/>
  <c r="D275" i="1" s="1"/>
  <c r="K276" i="1"/>
  <c r="D276" i="1" s="1"/>
  <c r="K277" i="1"/>
  <c r="D277" i="1" s="1"/>
  <c r="K278" i="1"/>
  <c r="D278" i="1" s="1"/>
  <c r="K279" i="1"/>
  <c r="D279" i="1" s="1"/>
  <c r="K280" i="1"/>
  <c r="D280" i="1" s="1"/>
  <c r="K281" i="1"/>
  <c r="D281" i="1" s="1"/>
  <c r="K282" i="1"/>
  <c r="D282" i="1" s="1"/>
  <c r="K283" i="1"/>
  <c r="D283" i="1" s="1"/>
  <c r="K284" i="1"/>
  <c r="D284" i="1" s="1"/>
  <c r="K285" i="1"/>
  <c r="D285" i="1" s="1"/>
  <c r="K286" i="1"/>
  <c r="D286" i="1" s="1"/>
  <c r="K287" i="1"/>
  <c r="D287" i="1" s="1"/>
  <c r="K288" i="1"/>
  <c r="D288" i="1" s="1"/>
  <c r="K289" i="1"/>
  <c r="D289" i="1" s="1"/>
  <c r="K290" i="1"/>
  <c r="D290" i="1" s="1"/>
  <c r="K291" i="1"/>
  <c r="D291" i="1" s="1"/>
  <c r="K292" i="1"/>
  <c r="D292" i="1" s="1"/>
  <c r="K293" i="1"/>
  <c r="D293" i="1" s="1"/>
  <c r="K294" i="1"/>
  <c r="D294" i="1" s="1"/>
  <c r="K272" i="1"/>
  <c r="D272" i="1" s="1"/>
  <c r="K242" i="1"/>
  <c r="D242" i="1" s="1"/>
  <c r="K243" i="1"/>
  <c r="D243" i="1" s="1"/>
  <c r="K244" i="1"/>
  <c r="D244" i="1" s="1"/>
  <c r="K245" i="1"/>
  <c r="D245" i="1" s="1"/>
  <c r="K246" i="1"/>
  <c r="D246" i="1" s="1"/>
  <c r="K247" i="1"/>
  <c r="D247" i="1" s="1"/>
  <c r="K248" i="1"/>
  <c r="D248" i="1" s="1"/>
  <c r="K249" i="1"/>
  <c r="D249" i="1" s="1"/>
  <c r="K250" i="1"/>
  <c r="D250" i="1" s="1"/>
  <c r="K251" i="1"/>
  <c r="D251" i="1" s="1"/>
  <c r="K252" i="1"/>
  <c r="D252" i="1" s="1"/>
  <c r="K253" i="1"/>
  <c r="D253" i="1" s="1"/>
  <c r="K254" i="1"/>
  <c r="D254" i="1" s="1"/>
  <c r="K255" i="1"/>
  <c r="D255" i="1" s="1"/>
  <c r="K256" i="1"/>
  <c r="D256" i="1" s="1"/>
  <c r="K257" i="1"/>
  <c r="D257" i="1" s="1"/>
  <c r="K258" i="1"/>
  <c r="D258" i="1" s="1"/>
  <c r="K259" i="1"/>
  <c r="D259" i="1" s="1"/>
  <c r="K260" i="1"/>
  <c r="D260" i="1" s="1"/>
  <c r="K261" i="1"/>
  <c r="D261" i="1" s="1"/>
  <c r="K262" i="1"/>
  <c r="D262" i="1" s="1"/>
  <c r="K263" i="1"/>
  <c r="D263" i="1" s="1"/>
  <c r="K264" i="1"/>
  <c r="D264" i="1" s="1"/>
  <c r="K265" i="1"/>
  <c r="D265" i="1" s="1"/>
  <c r="K266" i="1"/>
  <c r="D266" i="1" s="1"/>
  <c r="K267" i="1"/>
  <c r="D267" i="1" s="1"/>
  <c r="K268" i="1"/>
  <c r="D268" i="1" s="1"/>
  <c r="K269" i="1"/>
  <c r="D269" i="1" s="1"/>
  <c r="K270" i="1"/>
  <c r="D270" i="1" s="1"/>
  <c r="K271" i="1"/>
  <c r="D271" i="1" s="1"/>
  <c r="K241" i="1"/>
  <c r="D241" i="1" s="1"/>
  <c r="I190" i="1"/>
  <c r="K190" i="1" s="1"/>
  <c r="D190" i="1" s="1"/>
  <c r="I49" i="1"/>
  <c r="K49" i="1" s="1"/>
  <c r="D49" i="1" s="1"/>
  <c r="I50" i="1"/>
  <c r="K50" i="1" s="1"/>
  <c r="D50" i="1" s="1"/>
  <c r="I51" i="1"/>
  <c r="K51" i="1" s="1"/>
  <c r="D51" i="1" s="1"/>
  <c r="I52" i="1"/>
  <c r="K52" i="1" s="1"/>
  <c r="D52" i="1" s="1"/>
  <c r="I53" i="1"/>
  <c r="K53" i="1" s="1"/>
  <c r="D53" i="1" s="1"/>
  <c r="I54" i="1"/>
  <c r="K54" i="1" s="1"/>
  <c r="D54" i="1" s="1"/>
  <c r="I55" i="1"/>
  <c r="K55" i="1" s="1"/>
  <c r="D55" i="1" s="1"/>
  <c r="I56" i="1"/>
  <c r="K56" i="1" s="1"/>
  <c r="D56" i="1" s="1"/>
  <c r="I57" i="1"/>
  <c r="K57" i="1" s="1"/>
  <c r="D57" i="1" s="1"/>
  <c r="I58" i="1"/>
  <c r="K58" i="1" s="1"/>
  <c r="D58" i="1" s="1"/>
  <c r="I59" i="1"/>
  <c r="K59" i="1" s="1"/>
  <c r="D59" i="1" s="1"/>
  <c r="I60" i="1"/>
  <c r="K60" i="1" s="1"/>
  <c r="D60" i="1" s="1"/>
  <c r="I61" i="1"/>
  <c r="K61" i="1" s="1"/>
  <c r="D61" i="1" s="1"/>
  <c r="I62" i="1"/>
  <c r="K62" i="1" s="1"/>
  <c r="D62" i="1" s="1"/>
  <c r="I63" i="1"/>
  <c r="K63" i="1" s="1"/>
  <c r="D63" i="1" s="1"/>
  <c r="I64" i="1"/>
  <c r="K64" i="1" s="1"/>
  <c r="D64" i="1" s="1"/>
  <c r="I65" i="1"/>
  <c r="K65" i="1" s="1"/>
  <c r="D65" i="1" s="1"/>
  <c r="I66" i="1"/>
  <c r="K66" i="1" s="1"/>
  <c r="D66" i="1" s="1"/>
  <c r="I67" i="1"/>
  <c r="K67" i="1" s="1"/>
  <c r="D67" i="1" s="1"/>
  <c r="I68" i="1"/>
  <c r="K68" i="1" s="1"/>
  <c r="D68" i="1" s="1"/>
  <c r="I69" i="1"/>
  <c r="K69" i="1" s="1"/>
  <c r="D69" i="1" s="1"/>
  <c r="I70" i="1"/>
  <c r="K70" i="1" s="1"/>
  <c r="D70" i="1" s="1"/>
  <c r="I71" i="1"/>
  <c r="K71" i="1" s="1"/>
  <c r="D71" i="1" s="1"/>
  <c r="I72" i="1"/>
  <c r="K72" i="1" s="1"/>
  <c r="D72" i="1" s="1"/>
  <c r="I73" i="1"/>
  <c r="K73" i="1" s="1"/>
  <c r="D73" i="1" s="1"/>
  <c r="I74" i="1"/>
  <c r="K74" i="1" s="1"/>
  <c r="D74" i="1" s="1"/>
  <c r="I75" i="1"/>
  <c r="K75" i="1" s="1"/>
  <c r="D75" i="1" s="1"/>
  <c r="I76" i="1"/>
  <c r="K76" i="1" s="1"/>
  <c r="D76" i="1" s="1"/>
  <c r="I77" i="1"/>
  <c r="K77" i="1" s="1"/>
  <c r="D77" i="1" s="1"/>
  <c r="I78" i="1"/>
  <c r="K78" i="1" s="1"/>
  <c r="D78" i="1" s="1"/>
  <c r="I79" i="1"/>
  <c r="K79" i="1" s="1"/>
  <c r="D79" i="1" s="1"/>
  <c r="I80" i="1"/>
  <c r="K80" i="1" s="1"/>
  <c r="D80" i="1" s="1"/>
  <c r="I81" i="1"/>
  <c r="K81" i="1" s="1"/>
  <c r="D81" i="1" s="1"/>
  <c r="I82" i="1"/>
  <c r="K82" i="1" s="1"/>
  <c r="D82" i="1" s="1"/>
  <c r="I83" i="1"/>
  <c r="K83" i="1" s="1"/>
  <c r="D83" i="1" s="1"/>
  <c r="I84" i="1"/>
  <c r="K84" i="1" s="1"/>
  <c r="D84" i="1" s="1"/>
  <c r="I85" i="1"/>
  <c r="K85" i="1" s="1"/>
  <c r="D85" i="1" s="1"/>
  <c r="I86" i="1"/>
  <c r="K86" i="1" s="1"/>
  <c r="D86" i="1" s="1"/>
  <c r="I87" i="1"/>
  <c r="K87" i="1" s="1"/>
  <c r="D87" i="1" s="1"/>
  <c r="I88" i="1"/>
  <c r="K88" i="1" s="1"/>
  <c r="D88" i="1" s="1"/>
  <c r="I89" i="1"/>
  <c r="K89" i="1" s="1"/>
  <c r="D89" i="1" s="1"/>
  <c r="I90" i="1"/>
  <c r="K90" i="1" s="1"/>
  <c r="D90" i="1" s="1"/>
  <c r="I91" i="1"/>
  <c r="K91" i="1" s="1"/>
  <c r="D91" i="1" s="1"/>
  <c r="I92" i="1"/>
  <c r="K92" i="1" s="1"/>
  <c r="D92" i="1" s="1"/>
  <c r="I93" i="1"/>
  <c r="K93" i="1" s="1"/>
  <c r="D93" i="1" s="1"/>
  <c r="I94" i="1"/>
  <c r="K94" i="1" s="1"/>
  <c r="D94" i="1" s="1"/>
  <c r="I95" i="1"/>
  <c r="K95" i="1" s="1"/>
  <c r="D95" i="1" s="1"/>
  <c r="I96" i="1"/>
  <c r="K96" i="1" s="1"/>
  <c r="D96" i="1" s="1"/>
  <c r="I97" i="1"/>
  <c r="K97" i="1" s="1"/>
  <c r="D97" i="1" s="1"/>
  <c r="I98" i="1"/>
  <c r="K98" i="1" s="1"/>
  <c r="D98" i="1" s="1"/>
  <c r="I99" i="1"/>
  <c r="K99" i="1" s="1"/>
  <c r="I100" i="1"/>
  <c r="K100" i="1" s="1"/>
  <c r="D100" i="1" s="1"/>
  <c r="I101" i="1"/>
  <c r="K101" i="1" s="1"/>
  <c r="D101" i="1" s="1"/>
  <c r="I102" i="1"/>
  <c r="K102" i="1" s="1"/>
  <c r="D102" i="1" s="1"/>
  <c r="I104" i="1"/>
  <c r="K104" i="1" s="1"/>
  <c r="D104" i="1" s="1"/>
  <c r="I105" i="1"/>
  <c r="K105" i="1" s="1"/>
  <c r="D105" i="1" s="1"/>
  <c r="I106" i="1"/>
  <c r="K106" i="1" s="1"/>
  <c r="D106" i="1" s="1"/>
  <c r="I107" i="1"/>
  <c r="K107" i="1" s="1"/>
  <c r="D107" i="1" s="1"/>
  <c r="I108" i="1"/>
  <c r="K108" i="1" s="1"/>
  <c r="D108" i="1" s="1"/>
  <c r="I109" i="1"/>
  <c r="K109" i="1" s="1"/>
  <c r="D109" i="1" s="1"/>
  <c r="I111" i="1"/>
  <c r="K111" i="1" s="1"/>
  <c r="D111" i="1" s="1"/>
  <c r="I112" i="1"/>
  <c r="K112" i="1" s="1"/>
  <c r="D112" i="1" s="1"/>
  <c r="I113" i="1"/>
  <c r="K113" i="1" s="1"/>
  <c r="D113" i="1" s="1"/>
  <c r="I114" i="1"/>
  <c r="K114" i="1" s="1"/>
  <c r="D114" i="1" s="1"/>
  <c r="I115" i="1"/>
  <c r="K115" i="1" s="1"/>
  <c r="D115" i="1" s="1"/>
  <c r="I116" i="1"/>
  <c r="K116" i="1" s="1"/>
  <c r="D116" i="1" s="1"/>
  <c r="I117" i="1"/>
  <c r="K117" i="1" s="1"/>
  <c r="D117" i="1" s="1"/>
  <c r="I118" i="1"/>
  <c r="K118" i="1" s="1"/>
  <c r="D118" i="1" s="1"/>
  <c r="I119" i="1"/>
  <c r="K119" i="1" s="1"/>
  <c r="D119" i="1" s="1"/>
  <c r="I120" i="1"/>
  <c r="K120" i="1" s="1"/>
  <c r="D120" i="1" s="1"/>
  <c r="I121" i="1"/>
  <c r="K121" i="1" s="1"/>
  <c r="D121" i="1" s="1"/>
  <c r="I122" i="1"/>
  <c r="K122" i="1" s="1"/>
  <c r="D122" i="1" s="1"/>
  <c r="I123" i="1"/>
  <c r="K123" i="1" s="1"/>
  <c r="D123" i="1" s="1"/>
  <c r="I124" i="1"/>
  <c r="K124" i="1" s="1"/>
  <c r="D124" i="1" s="1"/>
  <c r="I125" i="1"/>
  <c r="K125" i="1" s="1"/>
  <c r="D125" i="1" s="1"/>
  <c r="I126" i="1"/>
  <c r="K126" i="1" s="1"/>
  <c r="D126" i="1" s="1"/>
  <c r="I127" i="1"/>
  <c r="K127" i="1" s="1"/>
  <c r="D127" i="1" s="1"/>
  <c r="I128" i="1"/>
  <c r="K128" i="1" s="1"/>
  <c r="D128" i="1" s="1"/>
  <c r="I129" i="1"/>
  <c r="K129" i="1" s="1"/>
  <c r="D129" i="1" s="1"/>
  <c r="I130" i="1"/>
  <c r="K130" i="1" s="1"/>
  <c r="D130" i="1" s="1"/>
  <c r="I131" i="1"/>
  <c r="K131" i="1" s="1"/>
  <c r="D131" i="1" s="1"/>
  <c r="I132" i="1"/>
  <c r="K132" i="1" s="1"/>
  <c r="D132" i="1" s="1"/>
  <c r="I133" i="1"/>
  <c r="K133" i="1" s="1"/>
  <c r="D133" i="1" s="1"/>
  <c r="I134" i="1"/>
  <c r="K134" i="1" s="1"/>
  <c r="D134" i="1" s="1"/>
  <c r="I135" i="1"/>
  <c r="K135" i="1" s="1"/>
  <c r="D135" i="1" s="1"/>
  <c r="I136" i="1"/>
  <c r="K136" i="1" s="1"/>
  <c r="D136" i="1" s="1"/>
  <c r="I137" i="1"/>
  <c r="K137" i="1" s="1"/>
  <c r="D137" i="1" s="1"/>
  <c r="I138" i="1"/>
  <c r="K138" i="1" s="1"/>
  <c r="D138" i="1" s="1"/>
  <c r="I139" i="1"/>
  <c r="K139" i="1" s="1"/>
  <c r="D139" i="1" s="1"/>
  <c r="I140" i="1"/>
  <c r="K140" i="1" s="1"/>
  <c r="D140" i="1" s="1"/>
  <c r="I141" i="1"/>
  <c r="K141" i="1" s="1"/>
  <c r="D141" i="1" s="1"/>
  <c r="I142" i="1"/>
  <c r="K142" i="1" s="1"/>
  <c r="D142" i="1" s="1"/>
  <c r="I143" i="1"/>
  <c r="K143" i="1" s="1"/>
  <c r="D143" i="1" s="1"/>
  <c r="I144" i="1"/>
  <c r="K144" i="1" s="1"/>
  <c r="D144" i="1" s="1"/>
  <c r="I145" i="1"/>
  <c r="K145" i="1" s="1"/>
  <c r="D145" i="1" s="1"/>
  <c r="I146" i="1"/>
  <c r="K146" i="1" s="1"/>
  <c r="D146" i="1" s="1"/>
  <c r="I147" i="1"/>
  <c r="K147" i="1" s="1"/>
  <c r="D147" i="1" s="1"/>
  <c r="I148" i="1"/>
  <c r="K148" i="1" s="1"/>
  <c r="D148" i="1" s="1"/>
  <c r="I149" i="1"/>
  <c r="K149" i="1" s="1"/>
  <c r="D149" i="1" s="1"/>
  <c r="I150" i="1"/>
  <c r="K150" i="1" s="1"/>
  <c r="D150" i="1" s="1"/>
  <c r="I151" i="1"/>
  <c r="K151" i="1" s="1"/>
  <c r="D151" i="1" s="1"/>
  <c r="I152" i="1"/>
  <c r="K152" i="1" s="1"/>
  <c r="D152" i="1" s="1"/>
  <c r="I153" i="1"/>
  <c r="K153" i="1" s="1"/>
  <c r="D153" i="1" s="1"/>
  <c r="I154" i="1"/>
  <c r="K154" i="1" s="1"/>
  <c r="D154" i="1" s="1"/>
  <c r="I155" i="1"/>
  <c r="K155" i="1" s="1"/>
  <c r="D155" i="1" s="1"/>
  <c r="I156" i="1"/>
  <c r="K156" i="1" s="1"/>
  <c r="D156" i="1" s="1"/>
  <c r="I157" i="1"/>
  <c r="K157" i="1" s="1"/>
  <c r="D157" i="1" s="1"/>
  <c r="I158" i="1"/>
  <c r="K158" i="1" s="1"/>
  <c r="D158" i="1" s="1"/>
  <c r="I159" i="1"/>
  <c r="K159" i="1" s="1"/>
  <c r="D159" i="1" s="1"/>
  <c r="I160" i="1"/>
  <c r="K160" i="1" s="1"/>
  <c r="D160" i="1" s="1"/>
  <c r="I161" i="1"/>
  <c r="K161" i="1" s="1"/>
  <c r="D161" i="1" s="1"/>
  <c r="I162" i="1"/>
  <c r="K162" i="1" s="1"/>
  <c r="D162" i="1" s="1"/>
  <c r="I163" i="1"/>
  <c r="K163" i="1" s="1"/>
  <c r="D163" i="1" s="1"/>
  <c r="I164" i="1"/>
  <c r="K164" i="1" s="1"/>
  <c r="D164" i="1" s="1"/>
  <c r="I165" i="1"/>
  <c r="K165" i="1" s="1"/>
  <c r="D165" i="1" s="1"/>
  <c r="I166" i="1"/>
  <c r="K166" i="1" s="1"/>
  <c r="D166" i="1" s="1"/>
  <c r="I167" i="1"/>
  <c r="K167" i="1" s="1"/>
  <c r="D167" i="1" s="1"/>
  <c r="I168" i="1"/>
  <c r="K168" i="1" s="1"/>
  <c r="D168" i="1" s="1"/>
  <c r="I169" i="1"/>
  <c r="K169" i="1" s="1"/>
  <c r="D169" i="1" s="1"/>
  <c r="I170" i="1"/>
  <c r="K170" i="1" s="1"/>
  <c r="D170" i="1" s="1"/>
  <c r="I171" i="1"/>
  <c r="K171" i="1" s="1"/>
  <c r="D171" i="1" s="1"/>
  <c r="I172" i="1"/>
  <c r="K172" i="1" s="1"/>
  <c r="D172" i="1" s="1"/>
  <c r="I173" i="1"/>
  <c r="K173" i="1" s="1"/>
  <c r="D173" i="1" s="1"/>
  <c r="I174" i="1"/>
  <c r="K174" i="1" s="1"/>
  <c r="D174" i="1" s="1"/>
  <c r="I175" i="1"/>
  <c r="K175" i="1" s="1"/>
  <c r="D175" i="1" s="1"/>
  <c r="I176" i="1"/>
  <c r="K176" i="1" s="1"/>
  <c r="D176" i="1" s="1"/>
  <c r="I177" i="1"/>
  <c r="K177" i="1" s="1"/>
  <c r="D177" i="1" s="1"/>
  <c r="I178" i="1"/>
  <c r="K178" i="1" s="1"/>
  <c r="D178" i="1" s="1"/>
  <c r="I179" i="1"/>
  <c r="K179" i="1" s="1"/>
  <c r="D179" i="1" s="1"/>
  <c r="I180" i="1"/>
  <c r="K180" i="1" s="1"/>
  <c r="D180" i="1" s="1"/>
  <c r="I181" i="1"/>
  <c r="K181" i="1" s="1"/>
  <c r="D181" i="1" s="1"/>
  <c r="I182" i="1"/>
  <c r="K182" i="1" s="1"/>
  <c r="D182" i="1" s="1"/>
  <c r="I183" i="1"/>
  <c r="K183" i="1" s="1"/>
  <c r="D183" i="1" s="1"/>
  <c r="I184" i="1"/>
  <c r="K184" i="1" s="1"/>
  <c r="D184" i="1" s="1"/>
  <c r="I185" i="1"/>
  <c r="K185" i="1" s="1"/>
  <c r="D185" i="1" s="1"/>
  <c r="I186" i="1"/>
  <c r="K186" i="1" s="1"/>
  <c r="D186" i="1" s="1"/>
  <c r="I187" i="1"/>
  <c r="K187" i="1" s="1"/>
  <c r="D187" i="1" s="1"/>
  <c r="I188" i="1"/>
  <c r="K188" i="1" s="1"/>
  <c r="D188" i="1" s="1"/>
  <c r="I189" i="1"/>
  <c r="K189" i="1" s="1"/>
  <c r="D189" i="1" s="1"/>
  <c r="I191" i="1"/>
  <c r="K191" i="1" s="1"/>
  <c r="D191" i="1" s="1"/>
  <c r="I192" i="1"/>
  <c r="K192" i="1" s="1"/>
  <c r="D192" i="1" s="1"/>
  <c r="I193" i="1"/>
  <c r="K193" i="1" s="1"/>
  <c r="D193" i="1" s="1"/>
  <c r="I194" i="1"/>
  <c r="K194" i="1" s="1"/>
  <c r="D194" i="1" s="1"/>
  <c r="I195" i="1"/>
  <c r="K195" i="1" s="1"/>
  <c r="D195" i="1" s="1"/>
  <c r="I196" i="1"/>
  <c r="K196" i="1" s="1"/>
  <c r="D196" i="1" s="1"/>
  <c r="I197" i="1"/>
  <c r="K197" i="1" s="1"/>
  <c r="D197" i="1" s="1"/>
  <c r="I198" i="1"/>
  <c r="K198" i="1" s="1"/>
  <c r="D198" i="1" s="1"/>
  <c r="I199" i="1"/>
  <c r="K199" i="1" s="1"/>
  <c r="D199" i="1" s="1"/>
  <c r="I200" i="1"/>
  <c r="K200" i="1" s="1"/>
  <c r="D200" i="1" s="1"/>
  <c r="I201" i="1"/>
  <c r="K201" i="1" s="1"/>
  <c r="D201" i="1" s="1"/>
  <c r="I202" i="1"/>
  <c r="K202" i="1" s="1"/>
  <c r="D202" i="1" s="1"/>
  <c r="I203" i="1"/>
  <c r="K203" i="1" s="1"/>
  <c r="D203" i="1" s="1"/>
  <c r="I204" i="1"/>
  <c r="K204" i="1" s="1"/>
  <c r="D204" i="1" s="1"/>
  <c r="I205" i="1"/>
  <c r="K205" i="1" s="1"/>
  <c r="D205" i="1" s="1"/>
  <c r="I206" i="1"/>
  <c r="K206" i="1" s="1"/>
  <c r="D206" i="1" s="1"/>
  <c r="I207" i="1"/>
  <c r="K207" i="1" s="1"/>
  <c r="D207" i="1" s="1"/>
  <c r="I208" i="1"/>
  <c r="K208" i="1" s="1"/>
  <c r="D208" i="1" s="1"/>
  <c r="I209" i="1"/>
  <c r="K209" i="1" s="1"/>
  <c r="D209" i="1" s="1"/>
  <c r="I210" i="1"/>
  <c r="K210" i="1" s="1"/>
  <c r="D210" i="1" s="1"/>
  <c r="I211" i="1"/>
  <c r="K211" i="1" s="1"/>
  <c r="D211" i="1" s="1"/>
  <c r="I212" i="1"/>
  <c r="K212" i="1" s="1"/>
  <c r="D212" i="1" s="1"/>
  <c r="I213" i="1"/>
  <c r="K213" i="1" s="1"/>
  <c r="D213" i="1" s="1"/>
  <c r="I214" i="1"/>
  <c r="K214" i="1" s="1"/>
  <c r="D214" i="1" s="1"/>
  <c r="I215" i="1"/>
  <c r="K215" i="1" s="1"/>
  <c r="D215" i="1" s="1"/>
  <c r="I216" i="1"/>
  <c r="K216" i="1" s="1"/>
  <c r="D216" i="1" s="1"/>
  <c r="I217" i="1"/>
  <c r="K217" i="1" s="1"/>
  <c r="D217" i="1" s="1"/>
  <c r="I218" i="1"/>
  <c r="K218" i="1" s="1"/>
  <c r="D218" i="1" s="1"/>
  <c r="I219" i="1"/>
  <c r="K219" i="1" s="1"/>
  <c r="D219" i="1" s="1"/>
  <c r="I220" i="1"/>
  <c r="K220" i="1" s="1"/>
  <c r="D220" i="1" s="1"/>
  <c r="I221" i="1"/>
  <c r="K221" i="1" s="1"/>
  <c r="D221" i="1" s="1"/>
  <c r="I222" i="1"/>
  <c r="K222" i="1" s="1"/>
  <c r="D222" i="1" s="1"/>
  <c r="I223" i="1"/>
  <c r="K223" i="1" s="1"/>
  <c r="D223" i="1" s="1"/>
  <c r="I224" i="1"/>
  <c r="K224" i="1" s="1"/>
  <c r="D224" i="1" s="1"/>
  <c r="I225" i="1"/>
  <c r="K225" i="1" s="1"/>
  <c r="D225" i="1" s="1"/>
  <c r="I226" i="1"/>
  <c r="K226" i="1" s="1"/>
  <c r="D226" i="1" s="1"/>
  <c r="I227" i="1"/>
  <c r="K227" i="1" s="1"/>
  <c r="D227" i="1" s="1"/>
  <c r="I228" i="1"/>
  <c r="K228" i="1" s="1"/>
  <c r="D228" i="1" s="1"/>
  <c r="I229" i="1"/>
  <c r="K229" i="1" s="1"/>
  <c r="D229" i="1" s="1"/>
  <c r="I230" i="1"/>
  <c r="K230" i="1" s="1"/>
  <c r="D230" i="1" s="1"/>
  <c r="I231" i="1"/>
  <c r="K231" i="1" s="1"/>
  <c r="D231" i="1" s="1"/>
  <c r="I41" i="1"/>
  <c r="K41" i="1" s="1"/>
  <c r="D41" i="1" s="1"/>
  <c r="I42" i="1"/>
  <c r="K42" i="1" s="1"/>
  <c r="D42" i="1" s="1"/>
  <c r="I43" i="1"/>
  <c r="K43" i="1" s="1"/>
  <c r="D43" i="1" s="1"/>
  <c r="I44" i="1"/>
  <c r="K44" i="1" s="1"/>
  <c r="D44" i="1" s="1"/>
  <c r="I45" i="1"/>
  <c r="K45" i="1" s="1"/>
  <c r="D45" i="1" s="1"/>
  <c r="I35" i="1"/>
  <c r="K35" i="1" s="1"/>
  <c r="D35" i="1" s="1"/>
  <c r="I36" i="1"/>
  <c r="K36" i="1" s="1"/>
  <c r="D36" i="1" s="1"/>
  <c r="I37" i="1"/>
  <c r="K37" i="1" s="1"/>
  <c r="D37" i="1" s="1"/>
  <c r="I38" i="1"/>
  <c r="K38" i="1" s="1"/>
  <c r="D38" i="1" s="1"/>
  <c r="I39" i="1"/>
  <c r="K39" i="1" s="1"/>
  <c r="D39" i="1" s="1"/>
  <c r="I40" i="1"/>
  <c r="K40" i="1" s="1"/>
  <c r="D40" i="1" s="1"/>
  <c r="I16" i="1"/>
  <c r="K16" i="1" s="1"/>
  <c r="D16" i="1" s="1"/>
  <c r="I17" i="1"/>
  <c r="K17" i="1" s="1"/>
  <c r="D17" i="1" s="1"/>
  <c r="I13" i="1"/>
  <c r="K13" i="1" s="1"/>
  <c r="I14" i="1"/>
  <c r="K14" i="1" s="1"/>
  <c r="D14" i="1" s="1"/>
  <c r="I15" i="1"/>
  <c r="K15" i="1" s="1"/>
  <c r="D15" i="1" s="1"/>
  <c r="I18" i="1"/>
  <c r="K18" i="1" s="1"/>
  <c r="D18" i="1" s="1"/>
  <c r="I19" i="1"/>
  <c r="K19" i="1" s="1"/>
  <c r="I22" i="1"/>
  <c r="K22" i="1" s="1"/>
  <c r="I23" i="1"/>
  <c r="K23" i="1" s="1"/>
  <c r="D23" i="1" s="1"/>
  <c r="I24" i="1"/>
  <c r="K24" i="1" s="1"/>
  <c r="D24" i="1" s="1"/>
  <c r="I25" i="1"/>
  <c r="K25" i="1" s="1"/>
  <c r="D25" i="1" s="1"/>
  <c r="I26" i="1"/>
  <c r="K26" i="1" s="1"/>
  <c r="D26" i="1" s="1"/>
  <c r="I27" i="1"/>
  <c r="K27" i="1" s="1"/>
  <c r="D27" i="1" s="1"/>
  <c r="I28" i="1"/>
  <c r="K28" i="1" s="1"/>
  <c r="D28" i="1" s="1"/>
  <c r="I29" i="1"/>
  <c r="K29" i="1" s="1"/>
  <c r="D29" i="1" s="1"/>
  <c r="I30" i="1"/>
  <c r="K30" i="1" s="1"/>
  <c r="D30" i="1" s="1"/>
  <c r="I31" i="1"/>
  <c r="K31" i="1" s="1"/>
  <c r="D31" i="1" s="1"/>
  <c r="I32" i="1"/>
  <c r="K32" i="1" s="1"/>
  <c r="D32" i="1" s="1"/>
  <c r="I33" i="1"/>
  <c r="K33" i="1" s="1"/>
  <c r="D33" i="1" s="1"/>
  <c r="I34" i="1"/>
  <c r="K34" i="1" s="1"/>
  <c r="D34" i="1" s="1"/>
  <c r="I46" i="1"/>
  <c r="K46" i="1" s="1"/>
  <c r="D46" i="1" s="1"/>
  <c r="K511" i="1"/>
  <c r="D511" i="1" s="1"/>
  <c r="H77" i="6"/>
  <c r="H82" i="6"/>
  <c r="C78" i="6"/>
  <c r="C66" i="6"/>
  <c r="G12" i="5" s="1"/>
  <c r="H12" i="5" s="1"/>
  <c r="C11" i="6"/>
  <c r="R5" i="1"/>
  <c r="G557" i="1" s="1"/>
  <c r="I38" i="2"/>
  <c r="I37" i="2"/>
  <c r="I36" i="2"/>
  <c r="I35" i="2"/>
  <c r="I34" i="2"/>
  <c r="I33" i="2"/>
  <c r="I32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5" i="2"/>
  <c r="I14" i="2"/>
  <c r="I13" i="2"/>
  <c r="I12" i="2"/>
  <c r="I11" i="2"/>
  <c r="I9" i="2"/>
  <c r="I8" i="2"/>
  <c r="I39" i="2" l="1"/>
  <c r="D232" i="1"/>
  <c r="G534" i="1"/>
  <c r="G103" i="1"/>
  <c r="E10" i="18"/>
  <c r="G545" i="1"/>
  <c r="G533" i="1"/>
  <c r="G556" i="1"/>
  <c r="G544" i="1"/>
  <c r="G532" i="1"/>
  <c r="G555" i="1"/>
  <c r="G543" i="1"/>
  <c r="G531" i="1"/>
  <c r="G554" i="1"/>
  <c r="G542" i="1"/>
  <c r="G553" i="1"/>
  <c r="G541" i="1"/>
  <c r="G552" i="1"/>
  <c r="G540" i="1"/>
  <c r="G62" i="6" s="1"/>
  <c r="H62" i="6" s="1"/>
  <c r="G563" i="1"/>
  <c r="G551" i="1"/>
  <c r="G539" i="1"/>
  <c r="G562" i="1"/>
  <c r="G550" i="1"/>
  <c r="G538" i="1"/>
  <c r="G561" i="1"/>
  <c r="G549" i="1"/>
  <c r="G537" i="1"/>
  <c r="G560" i="1"/>
  <c r="G548" i="1"/>
  <c r="G536" i="1"/>
  <c r="G559" i="1"/>
  <c r="G547" i="1"/>
  <c r="G535" i="1"/>
  <c r="G523" i="1"/>
  <c r="G558" i="1"/>
  <c r="G546" i="1"/>
  <c r="G522" i="1"/>
  <c r="G521" i="1"/>
  <c r="G520" i="1"/>
  <c r="G519" i="1"/>
  <c r="G530" i="1"/>
  <c r="G518" i="1"/>
  <c r="G529" i="1"/>
  <c r="G517" i="1"/>
  <c r="G528" i="1"/>
  <c r="G516" i="1"/>
  <c r="D509" i="1"/>
  <c r="G527" i="1"/>
  <c r="G515" i="1"/>
  <c r="G526" i="1"/>
  <c r="G514" i="1"/>
  <c r="G525" i="1"/>
  <c r="G513" i="1"/>
  <c r="G524" i="1"/>
  <c r="G512" i="1"/>
  <c r="K509" i="1"/>
  <c r="G463" i="1"/>
  <c r="G508" i="1"/>
  <c r="G506" i="1"/>
  <c r="G498" i="1"/>
  <c r="G495" i="1"/>
  <c r="G507" i="1"/>
  <c r="G497" i="1"/>
  <c r="G496" i="1"/>
  <c r="G505" i="1"/>
  <c r="G493" i="1"/>
  <c r="G504" i="1"/>
  <c r="G492" i="1"/>
  <c r="G503" i="1"/>
  <c r="G491" i="1"/>
  <c r="G489" i="1"/>
  <c r="G502" i="1"/>
  <c r="G485" i="1"/>
  <c r="G501" i="1"/>
  <c r="G483" i="1"/>
  <c r="G500" i="1"/>
  <c r="G494" i="1"/>
  <c r="G445" i="1"/>
  <c r="G499" i="1"/>
  <c r="G465" i="1"/>
  <c r="G484" i="1"/>
  <c r="G482" i="1"/>
  <c r="G481" i="1"/>
  <c r="G480" i="1"/>
  <c r="G479" i="1"/>
  <c r="G447" i="1"/>
  <c r="G490" i="1"/>
  <c r="G478" i="1"/>
  <c r="G477" i="1"/>
  <c r="G488" i="1"/>
  <c r="G476" i="1"/>
  <c r="G487" i="1"/>
  <c r="G475" i="1"/>
  <c r="G486" i="1"/>
  <c r="G446" i="1"/>
  <c r="G464" i="1"/>
  <c r="G444" i="1"/>
  <c r="G474" i="1"/>
  <c r="G462" i="1"/>
  <c r="G443" i="1"/>
  <c r="G473" i="1"/>
  <c r="G461" i="1"/>
  <c r="G442" i="1"/>
  <c r="G472" i="1"/>
  <c r="G460" i="1"/>
  <c r="G453" i="1"/>
  <c r="G441" i="1"/>
  <c r="G471" i="1"/>
  <c r="G459" i="1"/>
  <c r="G434" i="1"/>
  <c r="G452" i="1"/>
  <c r="G440" i="1"/>
  <c r="G470" i="1"/>
  <c r="G458" i="1"/>
  <c r="G422" i="1"/>
  <c r="G451" i="1"/>
  <c r="G439" i="1"/>
  <c r="G469" i="1"/>
  <c r="G457" i="1"/>
  <c r="G410" i="1"/>
  <c r="G450" i="1"/>
  <c r="G438" i="1"/>
  <c r="G468" i="1"/>
  <c r="G456" i="1"/>
  <c r="G398" i="1"/>
  <c r="G449" i="1"/>
  <c r="G437" i="1"/>
  <c r="G467" i="1"/>
  <c r="G455" i="1"/>
  <c r="G448" i="1"/>
  <c r="G466" i="1"/>
  <c r="G454" i="1"/>
  <c r="D391" i="1"/>
  <c r="G433" i="1"/>
  <c r="G421" i="1"/>
  <c r="G409" i="1"/>
  <c r="G397" i="1"/>
  <c r="G432" i="1"/>
  <c r="G420" i="1"/>
  <c r="G408" i="1"/>
  <c r="G396" i="1"/>
  <c r="G431" i="1"/>
  <c r="G419" i="1"/>
  <c r="G407" i="1"/>
  <c r="G395" i="1"/>
  <c r="G430" i="1"/>
  <c r="G418" i="1"/>
  <c r="G406" i="1"/>
  <c r="G394" i="1"/>
  <c r="G429" i="1"/>
  <c r="G417" i="1"/>
  <c r="G405" i="1"/>
  <c r="G393" i="1"/>
  <c r="G428" i="1"/>
  <c r="G416" i="1"/>
  <c r="G404" i="1"/>
  <c r="G427" i="1"/>
  <c r="G415" i="1"/>
  <c r="G403" i="1"/>
  <c r="G426" i="1"/>
  <c r="G414" i="1"/>
  <c r="G402" i="1"/>
  <c r="G425" i="1"/>
  <c r="G413" i="1"/>
  <c r="G401" i="1"/>
  <c r="G436" i="1"/>
  <c r="G424" i="1"/>
  <c r="G412" i="1"/>
  <c r="G400" i="1"/>
  <c r="G435" i="1"/>
  <c r="G423" i="1"/>
  <c r="G411" i="1"/>
  <c r="G399" i="1"/>
  <c r="K391" i="1"/>
  <c r="G358" i="1"/>
  <c r="G369" i="1"/>
  <c r="G357" i="1"/>
  <c r="G381" i="1"/>
  <c r="G368" i="1"/>
  <c r="G356" i="1"/>
  <c r="G380" i="1"/>
  <c r="G382" i="1"/>
  <c r="G367" i="1"/>
  <c r="G355" i="1"/>
  <c r="G379" i="1"/>
  <c r="G9" i="6" s="1"/>
  <c r="G366" i="1"/>
  <c r="G390" i="1"/>
  <c r="G378" i="1"/>
  <c r="G365" i="1"/>
  <c r="G389" i="1"/>
  <c r="G377" i="1"/>
  <c r="G364" i="1"/>
  <c r="G388" i="1"/>
  <c r="G376" i="1"/>
  <c r="G370" i="1"/>
  <c r="G363" i="1"/>
  <c r="G387" i="1"/>
  <c r="G375" i="1"/>
  <c r="G362" i="1"/>
  <c r="G374" i="1"/>
  <c r="G361" i="1"/>
  <c r="G385" i="1"/>
  <c r="G373" i="1"/>
  <c r="G360" i="1"/>
  <c r="G384" i="1"/>
  <c r="G372" i="1"/>
  <c r="G386" i="1"/>
  <c r="G359" i="1"/>
  <c r="G383" i="1"/>
  <c r="G371" i="1"/>
  <c r="G245" i="1"/>
  <c r="G269" i="1"/>
  <c r="G354" i="1"/>
  <c r="G342" i="1"/>
  <c r="G330" i="1"/>
  <c r="G318" i="1"/>
  <c r="G306" i="1"/>
  <c r="G247" i="1"/>
  <c r="G291" i="1"/>
  <c r="G353" i="1"/>
  <c r="G341" i="1"/>
  <c r="G329" i="1"/>
  <c r="G317" i="1"/>
  <c r="G305" i="1"/>
  <c r="G241" i="1"/>
  <c r="G254" i="1"/>
  <c r="G290" i="1"/>
  <c r="G352" i="1"/>
  <c r="G340" i="1"/>
  <c r="G328" i="1"/>
  <c r="G316" i="1"/>
  <c r="G304" i="1"/>
  <c r="G255" i="1"/>
  <c r="G288" i="1"/>
  <c r="G351" i="1"/>
  <c r="G339" i="1"/>
  <c r="G327" i="1"/>
  <c r="G315" i="1"/>
  <c r="G303" i="1"/>
  <c r="G256" i="1"/>
  <c r="G287" i="1"/>
  <c r="G350" i="1"/>
  <c r="G338" i="1"/>
  <c r="G326" i="1"/>
  <c r="G314" i="1"/>
  <c r="G302" i="1"/>
  <c r="G279" i="1"/>
  <c r="G349" i="1"/>
  <c r="G337" i="1"/>
  <c r="G325" i="1"/>
  <c r="G313" i="1"/>
  <c r="G301" i="1"/>
  <c r="G260" i="1"/>
  <c r="G278" i="1"/>
  <c r="G348" i="1"/>
  <c r="G336" i="1"/>
  <c r="G324" i="1"/>
  <c r="G312" i="1"/>
  <c r="G300" i="1"/>
  <c r="G276" i="1"/>
  <c r="G347" i="1"/>
  <c r="G335" i="1"/>
  <c r="G323" i="1"/>
  <c r="G311" i="1"/>
  <c r="G299" i="1"/>
  <c r="G262" i="1"/>
  <c r="G275" i="1"/>
  <c r="G346" i="1"/>
  <c r="G334" i="1"/>
  <c r="G322" i="1"/>
  <c r="G310" i="1"/>
  <c r="G298" i="1"/>
  <c r="G345" i="1"/>
  <c r="G333" i="1"/>
  <c r="G321" i="1"/>
  <c r="G309" i="1"/>
  <c r="G297" i="1"/>
  <c r="G266" i="1"/>
  <c r="G344" i="1"/>
  <c r="G332" i="1"/>
  <c r="G320" i="1"/>
  <c r="G308" i="1"/>
  <c r="G296" i="1"/>
  <c r="G244" i="1"/>
  <c r="G267" i="1"/>
  <c r="G343" i="1"/>
  <c r="G331" i="1"/>
  <c r="G319" i="1"/>
  <c r="G307" i="1"/>
  <c r="G295" i="1"/>
  <c r="G242" i="1"/>
  <c r="G246" i="1"/>
  <c r="G261" i="1"/>
  <c r="G268" i="1"/>
  <c r="G289" i="1"/>
  <c r="G277" i="1"/>
  <c r="G248" i="1"/>
  <c r="G270" i="1"/>
  <c r="G286" i="1"/>
  <c r="G274" i="1"/>
  <c r="G249" i="1"/>
  <c r="G257" i="1"/>
  <c r="G263" i="1"/>
  <c r="G285" i="1"/>
  <c r="G273" i="1"/>
  <c r="G271" i="1"/>
  <c r="G284" i="1"/>
  <c r="G250" i="1"/>
  <c r="G258" i="1"/>
  <c r="G264" i="1"/>
  <c r="G283" i="1"/>
  <c r="G251" i="1"/>
  <c r="G272" i="1"/>
  <c r="G294" i="1"/>
  <c r="G282" i="1"/>
  <c r="G243" i="1"/>
  <c r="G252" i="1"/>
  <c r="G259" i="1"/>
  <c r="G265" i="1"/>
  <c r="G293" i="1"/>
  <c r="G281" i="1"/>
  <c r="G253" i="1"/>
  <c r="G292" i="1"/>
  <c r="G280" i="1"/>
  <c r="K232" i="1"/>
  <c r="G190" i="1"/>
  <c r="G223" i="1"/>
  <c r="G211" i="1"/>
  <c r="G199" i="1"/>
  <c r="G186" i="1"/>
  <c r="G174" i="1"/>
  <c r="G162" i="1"/>
  <c r="G150" i="1"/>
  <c r="G138" i="1"/>
  <c r="G126" i="1"/>
  <c r="G114" i="1"/>
  <c r="G101" i="1"/>
  <c r="G89" i="1"/>
  <c r="G31" i="6" s="1"/>
  <c r="H31" i="6" s="1"/>
  <c r="G77" i="1"/>
  <c r="G65" i="1"/>
  <c r="G53" i="1"/>
  <c r="G222" i="1"/>
  <c r="G210" i="1"/>
  <c r="G198" i="1"/>
  <c r="G185" i="1"/>
  <c r="G173" i="1"/>
  <c r="G161" i="1"/>
  <c r="G149" i="1"/>
  <c r="G137" i="1"/>
  <c r="G125" i="1"/>
  <c r="G113" i="1"/>
  <c r="G100" i="1"/>
  <c r="G88" i="1"/>
  <c r="G76" i="1"/>
  <c r="G64" i="1"/>
  <c r="G52" i="1"/>
  <c r="G221" i="1"/>
  <c r="G209" i="1"/>
  <c r="G197" i="1"/>
  <c r="G184" i="1"/>
  <c r="G172" i="1"/>
  <c r="G160" i="1"/>
  <c r="G148" i="1"/>
  <c r="G136" i="1"/>
  <c r="G124" i="1"/>
  <c r="G112" i="1"/>
  <c r="G99" i="1"/>
  <c r="G87" i="1"/>
  <c r="G75" i="1"/>
  <c r="G63" i="1"/>
  <c r="G51" i="1"/>
  <c r="G220" i="1"/>
  <c r="G208" i="1"/>
  <c r="G196" i="1"/>
  <c r="G183" i="1"/>
  <c r="G171" i="1"/>
  <c r="G159" i="1"/>
  <c r="G147" i="1"/>
  <c r="G135" i="1"/>
  <c r="G123" i="1"/>
  <c r="G111" i="1"/>
  <c r="G98" i="1"/>
  <c r="G86" i="1"/>
  <c r="G74" i="1"/>
  <c r="G62" i="1"/>
  <c r="G50" i="1"/>
  <c r="G231" i="1"/>
  <c r="G219" i="1"/>
  <c r="G207" i="1"/>
  <c r="G195" i="1"/>
  <c r="G182" i="1"/>
  <c r="G170" i="1"/>
  <c r="G158" i="1"/>
  <c r="G146" i="1"/>
  <c r="G134" i="1"/>
  <c r="G122" i="1"/>
  <c r="G109" i="1"/>
  <c r="G97" i="1"/>
  <c r="G85" i="1"/>
  <c r="G73" i="1"/>
  <c r="G61" i="1"/>
  <c r="G49" i="1"/>
  <c r="G230" i="1"/>
  <c r="G218" i="1"/>
  <c r="G206" i="1"/>
  <c r="G194" i="1"/>
  <c r="G181" i="1"/>
  <c r="G169" i="1"/>
  <c r="G157" i="1"/>
  <c r="G145" i="1"/>
  <c r="G133" i="1"/>
  <c r="G121" i="1"/>
  <c r="G108" i="1"/>
  <c r="G96" i="1"/>
  <c r="G84" i="1"/>
  <c r="G72" i="1"/>
  <c r="G60" i="1"/>
  <c r="G229" i="1"/>
  <c r="G217" i="1"/>
  <c r="G57" i="6" s="1"/>
  <c r="H57" i="6" s="1"/>
  <c r="G205" i="1"/>
  <c r="G193" i="1"/>
  <c r="G180" i="1"/>
  <c r="G168" i="1"/>
  <c r="G156" i="1"/>
  <c r="G144" i="1"/>
  <c r="G132" i="1"/>
  <c r="G120" i="1"/>
  <c r="G107" i="1"/>
  <c r="G95" i="1"/>
  <c r="G83" i="1"/>
  <c r="G71" i="1"/>
  <c r="G59" i="1"/>
  <c r="G228" i="1"/>
  <c r="G216" i="1"/>
  <c r="G204" i="1"/>
  <c r="G192" i="1"/>
  <c r="G179" i="1"/>
  <c r="G167" i="1"/>
  <c r="G155" i="1"/>
  <c r="G143" i="1"/>
  <c r="G131" i="1"/>
  <c r="G119" i="1"/>
  <c r="G106" i="1"/>
  <c r="G94" i="1"/>
  <c r="G82" i="1"/>
  <c r="G70" i="1"/>
  <c r="G58" i="1"/>
  <c r="G227" i="1"/>
  <c r="G215" i="1"/>
  <c r="G203" i="1"/>
  <c r="G191" i="1"/>
  <c r="G178" i="1"/>
  <c r="G166" i="1"/>
  <c r="G154" i="1"/>
  <c r="G142" i="1"/>
  <c r="G130" i="1"/>
  <c r="G118" i="1"/>
  <c r="G105" i="1"/>
  <c r="G93" i="1"/>
  <c r="G81" i="1"/>
  <c r="G69" i="1"/>
  <c r="G57" i="1"/>
  <c r="G226" i="1"/>
  <c r="G214" i="1"/>
  <c r="G202" i="1"/>
  <c r="G189" i="1"/>
  <c r="G177" i="1"/>
  <c r="G165" i="1"/>
  <c r="G153" i="1"/>
  <c r="G141" i="1"/>
  <c r="G129" i="1"/>
  <c r="G117" i="1"/>
  <c r="G104" i="1"/>
  <c r="G92" i="1"/>
  <c r="G80" i="1"/>
  <c r="G68" i="1"/>
  <c r="G24" i="6" s="1"/>
  <c r="H24" i="6" s="1"/>
  <c r="G56" i="1"/>
  <c r="G225" i="1"/>
  <c r="G213" i="1"/>
  <c r="G201" i="1"/>
  <c r="G188" i="1"/>
  <c r="G176" i="1"/>
  <c r="G164" i="1"/>
  <c r="G152" i="1"/>
  <c r="G140" i="1"/>
  <c r="G128" i="1"/>
  <c r="G116" i="1"/>
  <c r="G91" i="1"/>
  <c r="G79" i="1"/>
  <c r="G67" i="1"/>
  <c r="G55" i="1"/>
  <c r="G224" i="1"/>
  <c r="G212" i="1"/>
  <c r="G200" i="1"/>
  <c r="G187" i="1"/>
  <c r="G175" i="1"/>
  <c r="G163" i="1"/>
  <c r="G151" i="1"/>
  <c r="G139" i="1"/>
  <c r="G127" i="1"/>
  <c r="G115" i="1"/>
  <c r="G102" i="1"/>
  <c r="G90" i="1"/>
  <c r="G78" i="1"/>
  <c r="G66" i="1"/>
  <c r="G54" i="1"/>
  <c r="G45" i="1"/>
  <c r="G44" i="1"/>
  <c r="G43" i="1"/>
  <c r="G42" i="1"/>
  <c r="G41" i="1"/>
  <c r="G46" i="1"/>
  <c r="G40" i="1"/>
  <c r="G39" i="1"/>
  <c r="G38" i="1"/>
  <c r="G37" i="1"/>
  <c r="G36" i="1"/>
  <c r="G35" i="1"/>
  <c r="G16" i="1"/>
  <c r="G17" i="1"/>
  <c r="D22" i="1"/>
  <c r="D47" i="1" s="1"/>
  <c r="K47" i="1"/>
  <c r="K20" i="1"/>
  <c r="D13" i="1"/>
  <c r="K564" i="1"/>
  <c r="D19" i="1"/>
  <c r="D564" i="1"/>
  <c r="C67" i="6"/>
  <c r="C89" i="6"/>
  <c r="G23" i="1"/>
  <c r="G22" i="1"/>
  <c r="G33" i="1"/>
  <c r="G18" i="1"/>
  <c r="G32" i="1"/>
  <c r="G14" i="1"/>
  <c r="G34" i="1"/>
  <c r="G30" i="1"/>
  <c r="G24" i="1"/>
  <c r="G29" i="1"/>
  <c r="G13" i="1"/>
  <c r="G26" i="1"/>
  <c r="G19" i="1"/>
  <c r="G25" i="1"/>
  <c r="G31" i="1"/>
  <c r="G511" i="1"/>
  <c r="G28" i="1"/>
  <c r="G15" i="1"/>
  <c r="G27" i="1"/>
  <c r="G61" i="6" l="1"/>
  <c r="H61" i="6" s="1"/>
  <c r="G41" i="6"/>
  <c r="H41" i="6" s="1"/>
  <c r="G232" i="1"/>
  <c r="G8" i="6"/>
  <c r="G17" i="6"/>
  <c r="H17" i="6" s="1"/>
  <c r="G43" i="6"/>
  <c r="H43" i="6" s="1"/>
  <c r="G39" i="6"/>
  <c r="H39" i="6" s="1"/>
  <c r="G26" i="6"/>
  <c r="H26" i="6" s="1"/>
  <c r="E8" i="18"/>
  <c r="G16" i="6"/>
  <c r="H16" i="6" s="1"/>
  <c r="G59" i="6"/>
  <c r="H59" i="6" s="1"/>
  <c r="G28" i="6"/>
  <c r="H28" i="6" s="1"/>
  <c r="G48" i="6"/>
  <c r="H48" i="6" s="1"/>
  <c r="G49" i="6"/>
  <c r="H49" i="6" s="1"/>
  <c r="G10" i="6"/>
  <c r="H10" i="6" s="1"/>
  <c r="G45" i="6"/>
  <c r="H45" i="6" s="1"/>
  <c r="G44" i="6"/>
  <c r="H44" i="6" s="1"/>
  <c r="G51" i="6"/>
  <c r="H51" i="6" s="1"/>
  <c r="G46" i="6"/>
  <c r="H46" i="6" s="1"/>
  <c r="E6" i="18"/>
  <c r="G42" i="6"/>
  <c r="H42" i="6" s="1"/>
  <c r="G29" i="6"/>
  <c r="H29" i="6" s="1"/>
  <c r="G37" i="6"/>
  <c r="H37" i="6" s="1"/>
  <c r="G30" i="6"/>
  <c r="H30" i="6" s="1"/>
  <c r="G38" i="6"/>
  <c r="H38" i="6" s="1"/>
  <c r="G25" i="6"/>
  <c r="H25" i="6" s="1"/>
  <c r="G58" i="6"/>
  <c r="H58" i="6" s="1"/>
  <c r="G52" i="6"/>
  <c r="H52" i="6" s="1"/>
  <c r="G35" i="6"/>
  <c r="H35" i="6" s="1"/>
  <c r="G40" i="6"/>
  <c r="H40" i="6" s="1"/>
  <c r="G63" i="6"/>
  <c r="H63" i="6" s="1"/>
  <c r="G15" i="6"/>
  <c r="H15" i="6" s="1"/>
  <c r="G23" i="6"/>
  <c r="H23" i="6" s="1"/>
  <c r="G34" i="6"/>
  <c r="H34" i="6" s="1"/>
  <c r="G27" i="6"/>
  <c r="H27" i="6" s="1"/>
  <c r="G14" i="6"/>
  <c r="H14" i="6" s="1"/>
  <c r="G22" i="6"/>
  <c r="G50" i="6"/>
  <c r="H50" i="6" s="1"/>
  <c r="G47" i="6"/>
  <c r="H47" i="6" s="1"/>
  <c r="G32" i="6"/>
  <c r="H32" i="6" s="1"/>
  <c r="G13" i="6"/>
  <c r="G56" i="6"/>
  <c r="H56" i="6" s="1"/>
  <c r="G36" i="6"/>
  <c r="H36" i="6" s="1"/>
  <c r="G33" i="6"/>
  <c r="H33" i="6" s="1"/>
  <c r="G509" i="1"/>
  <c r="G80" i="6" s="1"/>
  <c r="G391" i="1"/>
  <c r="G75" i="6" s="1"/>
  <c r="H75" i="6" s="1"/>
  <c r="D20" i="1"/>
  <c r="D565" i="1"/>
  <c r="D233" i="1"/>
  <c r="G564" i="1"/>
  <c r="G86" i="6" s="1"/>
  <c r="C91" i="6"/>
  <c r="G47" i="1"/>
  <c r="G20" i="1"/>
  <c r="H8" i="6"/>
  <c r="H9" i="6"/>
  <c r="G84" i="6" l="1"/>
  <c r="H80" i="6"/>
  <c r="H84" i="6" s="1"/>
  <c r="F13" i="5" s="1"/>
  <c r="G88" i="6"/>
  <c r="H86" i="6"/>
  <c r="H88" i="6" s="1"/>
  <c r="H22" i="6"/>
  <c r="H66" i="6" s="1"/>
  <c r="G66" i="6"/>
  <c r="D566" i="1"/>
  <c r="G233" i="1"/>
  <c r="G565" i="1"/>
  <c r="G11" i="6"/>
  <c r="G78" i="6"/>
  <c r="H78" i="6"/>
  <c r="G20" i="6"/>
  <c r="H13" i="6"/>
  <c r="H20" i="6" s="1"/>
  <c r="H11" i="6"/>
  <c r="G13" i="5" l="1"/>
  <c r="H13" i="5" s="1"/>
  <c r="G566" i="1"/>
  <c r="G67" i="6"/>
  <c r="H67" i="6"/>
  <c r="H89" i="6"/>
  <c r="G89" i="6"/>
  <c r="H91" i="6" l="1"/>
  <c r="G91" i="6"/>
</calcChain>
</file>

<file path=xl/sharedStrings.xml><?xml version="1.0" encoding="utf-8"?>
<sst xmlns="http://schemas.openxmlformats.org/spreadsheetml/2006/main" count="1567" uniqueCount="944">
  <si>
    <t>nr</t>
  </si>
  <si>
    <t>TA-101</t>
  </si>
  <si>
    <t>TA-102</t>
  </si>
  <si>
    <t>P1</t>
  </si>
  <si>
    <t>Paisu</t>
  </si>
  <si>
    <t>P2</t>
  </si>
  <si>
    <t>TA-103</t>
  </si>
  <si>
    <t>P3</t>
  </si>
  <si>
    <t>TA-104</t>
  </si>
  <si>
    <t>P4</t>
  </si>
  <si>
    <t>TA-105</t>
  </si>
  <si>
    <t>P5</t>
  </si>
  <si>
    <t>P6</t>
  </si>
  <si>
    <t>P8</t>
  </si>
  <si>
    <t>P9</t>
  </si>
  <si>
    <t>TA-106</t>
  </si>
  <si>
    <t>P10</t>
  </si>
  <si>
    <t>P11</t>
  </si>
  <si>
    <t>TA-107</t>
  </si>
  <si>
    <t>P12</t>
  </si>
  <si>
    <t>P13</t>
  </si>
  <si>
    <t>P14</t>
  </si>
  <si>
    <t>TA-108</t>
  </si>
  <si>
    <t>P15</t>
  </si>
  <si>
    <t>TA-109</t>
  </si>
  <si>
    <t>P16</t>
  </si>
  <si>
    <t>TA-110</t>
  </si>
  <si>
    <t>P17</t>
  </si>
  <si>
    <t>TA-111</t>
  </si>
  <si>
    <t>P18</t>
  </si>
  <si>
    <t>TA-112</t>
  </si>
  <si>
    <t>P19</t>
  </si>
  <si>
    <t>P20</t>
  </si>
  <si>
    <t>TA-113</t>
  </si>
  <si>
    <t>P21</t>
  </si>
  <si>
    <t>TA-114</t>
  </si>
  <si>
    <t>P22</t>
  </si>
  <si>
    <t>TA-115</t>
  </si>
  <si>
    <t>P23</t>
  </si>
  <si>
    <t>TA-116</t>
  </si>
  <si>
    <t xml:space="preserve"> </t>
  </si>
  <si>
    <t>TA-117</t>
  </si>
  <si>
    <t>P24</t>
  </si>
  <si>
    <t>TA-118</t>
  </si>
  <si>
    <t>P25</t>
  </si>
  <si>
    <t>P26</t>
  </si>
  <si>
    <t>TA-119</t>
  </si>
  <si>
    <t>P27</t>
  </si>
  <si>
    <t>TA-120</t>
  </si>
  <si>
    <t>TA-121</t>
  </si>
  <si>
    <t>P28</t>
  </si>
  <si>
    <t>P29</t>
  </si>
  <si>
    <t>P30</t>
  </si>
  <si>
    <t>TA-122</t>
  </si>
  <si>
    <t>P31</t>
  </si>
  <si>
    <t>P32</t>
  </si>
  <si>
    <t>TA-123</t>
  </si>
  <si>
    <t>P33</t>
  </si>
  <si>
    <t>P34</t>
  </si>
  <si>
    <t>TA-124</t>
  </si>
  <si>
    <t>P35</t>
  </si>
  <si>
    <t>P36</t>
  </si>
  <si>
    <t>TA-125</t>
  </si>
  <si>
    <t>P37</t>
  </si>
  <si>
    <t>P38</t>
  </si>
  <si>
    <t>TA-126</t>
  </si>
  <si>
    <t>P39</t>
  </si>
  <si>
    <t>TA-127</t>
  </si>
  <si>
    <t>P40</t>
  </si>
  <si>
    <t>TA-128</t>
  </si>
  <si>
    <t>P41</t>
  </si>
  <si>
    <t>TA-129</t>
  </si>
  <si>
    <t>P42</t>
  </si>
  <si>
    <t>P43</t>
  </si>
  <si>
    <t>TA-130</t>
  </si>
  <si>
    <t>P44</t>
  </si>
  <si>
    <t>TA-131</t>
  </si>
  <si>
    <t>P45</t>
  </si>
  <si>
    <t>P46</t>
  </si>
  <si>
    <t>P47</t>
  </si>
  <si>
    <t>TA-132</t>
  </si>
  <si>
    <t>P48</t>
  </si>
  <si>
    <t>P49</t>
  </si>
  <si>
    <t>P50</t>
  </si>
  <si>
    <t>TA-133</t>
  </si>
  <si>
    <t>P51</t>
  </si>
  <si>
    <t>P52</t>
  </si>
  <si>
    <t>P53</t>
  </si>
  <si>
    <t>P54</t>
  </si>
  <si>
    <t>TA-134</t>
  </si>
  <si>
    <t>P55</t>
  </si>
  <si>
    <t>P56</t>
  </si>
  <si>
    <t>P57</t>
  </si>
  <si>
    <t>P58</t>
  </si>
  <si>
    <t>P59</t>
  </si>
  <si>
    <t>TA-135</t>
  </si>
  <si>
    <t>P60</t>
  </si>
  <si>
    <t>P61</t>
  </si>
  <si>
    <t>P62</t>
  </si>
  <si>
    <t>P63</t>
  </si>
  <si>
    <t>TA-136</t>
  </si>
  <si>
    <t>TA-137</t>
  </si>
  <si>
    <t>TA-138</t>
  </si>
  <si>
    <t>Turba-
augu
nr</t>
  </si>
  <si>
    <t>P64</t>
  </si>
  <si>
    <t>P65</t>
  </si>
  <si>
    <t>P66</t>
  </si>
  <si>
    <t>P67</t>
  </si>
  <si>
    <t>P68</t>
  </si>
  <si>
    <t>TA-139</t>
  </si>
  <si>
    <t>TA-140</t>
  </si>
  <si>
    <t>TA-141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</si>
  <si>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</si>
  <si>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</si>
  <si>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</si>
  <si>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</si>
  <si>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</si>
  <si>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</si>
  <si>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</si>
  <si>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</si>
  <si>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</si>
  <si>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</si>
  <si>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</si>
  <si>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</si>
  <si>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</si>
  <si>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</si>
  <si>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</si>
  <si>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</si>
  <si>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</si>
  <si>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</si>
  <si>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</si>
  <si>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</si>
  <si>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</si>
  <si>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TA-142</t>
  </si>
  <si>
    <t>TA-143</t>
  </si>
  <si>
    <t>TA-144</t>
  </si>
  <si>
    <t>TA-145</t>
  </si>
  <si>
    <t>TA-146</t>
  </si>
  <si>
    <t>TA-147</t>
  </si>
  <si>
    <t>TA-148</t>
  </si>
  <si>
    <t>TA-149</t>
  </si>
  <si>
    <t>TA-150</t>
  </si>
  <si>
    <t>TA-151</t>
  </si>
  <si>
    <t>TA-152</t>
  </si>
  <si>
    <t>TA-153</t>
  </si>
  <si>
    <t>TA-154</t>
  </si>
  <si>
    <t>TA-155</t>
  </si>
  <si>
    <t>TA-157</t>
  </si>
  <si>
    <t>TA-158</t>
  </si>
  <si>
    <t>Kraavi
nr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</si>
  <si>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</si>
  <si>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</si>
  <si>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</si>
  <si>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</si>
  <si>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</si>
  <si>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</si>
  <si>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</si>
  <si>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</si>
  <si>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</si>
  <si>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</si>
  <si>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</si>
  <si>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</si>
  <si>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</si>
  <si>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</si>
  <si>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</si>
  <si>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</si>
  <si>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</si>
  <si>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</si>
  <si>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</si>
  <si>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</si>
  <si>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</si>
  <si>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</si>
  <si>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</si>
  <si>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</si>
  <si>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</si>
  <si>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</si>
  <si>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</si>
  <si>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</si>
  <si>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</si>
  <si>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</si>
  <si>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</si>
  <si>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</si>
  <si>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</si>
  <si>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</si>
  <si>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</si>
  <si>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</si>
  <si>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</si>
  <si>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</si>
  <si>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TA-159</t>
  </si>
  <si>
    <t>TA-160</t>
  </si>
  <si>
    <t>TA-161</t>
  </si>
  <si>
    <t>TA-162</t>
  </si>
  <si>
    <t>TA-163</t>
  </si>
  <si>
    <t>TA-164</t>
  </si>
  <si>
    <t>TA-200</t>
  </si>
  <si>
    <t>Kraavi
tähis</t>
  </si>
  <si>
    <t>Parem</t>
  </si>
  <si>
    <t>Vasak</t>
  </si>
  <si>
    <t>Mullatööde
arvestuslik
maht [m³]</t>
  </si>
  <si>
    <t>Pikkus
[m]</t>
  </si>
  <si>
    <t>Kesk. 
süg. [m]</t>
  </si>
  <si>
    <t>Laius 
pealt [m]</t>
  </si>
  <si>
    <t>Märkus</t>
  </si>
  <si>
    <t>Turbakihi paksus</t>
  </si>
  <si>
    <t>A</t>
  </si>
  <si>
    <t>Suhteliselt kinni kasvanud vana kraav</t>
  </si>
  <si>
    <t>Taastamisalast väljas, kinni ei tõsteta</t>
  </si>
  <si>
    <t>&gt;1,9</t>
  </si>
  <si>
    <t>B</t>
  </si>
  <si>
    <t>Töötab veejuhtmena</t>
  </si>
  <si>
    <t>Kraavi alguse lõik</t>
  </si>
  <si>
    <t>Ülejäänud lõik</t>
  </si>
  <si>
    <t xml:space="preserve">Alguses &gt;1,9; väljavoolul 0,1 </t>
  </si>
  <si>
    <t>põhi mineraalis</t>
  </si>
  <si>
    <t>truup</t>
  </si>
  <si>
    <t>Valli pikkus
[m]</t>
  </si>
  <si>
    <t>Valli laius
[m]</t>
  </si>
  <si>
    <t>Valli kõrgus*
[m]</t>
  </si>
  <si>
    <t>Truubi
nr</t>
  </si>
  <si>
    <t>Likvideeritav truup</t>
  </si>
  <si>
    <t>Läbimõõt, cm</t>
  </si>
  <si>
    <t>Truubi pikkus, m</t>
  </si>
  <si>
    <t>Märkused</t>
  </si>
  <si>
    <t>T5</t>
  </si>
  <si>
    <t>lagunenud betoontruup</t>
  </si>
  <si>
    <t>Trassi pikkus, m</t>
  </si>
  <si>
    <t>Trassi laius, m</t>
  </si>
  <si>
    <t>Trassiraie
kokku, ha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</si>
  <si>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</si>
  <si>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</si>
  <si>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</si>
  <si>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</si>
  <si>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</si>
  <si>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</si>
  <si>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</si>
  <si>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</si>
  <si>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</si>
  <si>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</si>
  <si>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</si>
  <si>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</si>
  <si>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</si>
  <si>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</si>
  <si>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</si>
  <si>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</si>
  <si>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</si>
  <si>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</si>
  <si>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</si>
  <si>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</si>
  <si>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P159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</si>
  <si>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</si>
  <si>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</si>
  <si>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</si>
  <si>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</si>
  <si>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</si>
  <si>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</si>
  <si>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</si>
  <si>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</si>
  <si>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</si>
  <si>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</si>
  <si>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</si>
  <si>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P171</t>
  </si>
  <si>
    <t>P172</t>
  </si>
  <si>
    <t>P173</t>
  </si>
  <si>
    <t>P174</t>
  </si>
  <si>
    <t>P175</t>
  </si>
  <si>
    <t>P176</t>
  </si>
  <si>
    <t>P177</t>
  </si>
  <si>
    <t>P178</t>
  </si>
  <si>
    <t>P289</t>
  </si>
  <si>
    <t>P292</t>
  </si>
  <si>
    <t>P295</t>
  </si>
  <si>
    <t>P297</t>
  </si>
  <si>
    <t>P298</t>
  </si>
  <si>
    <t>P299</t>
  </si>
  <si>
    <t>P300</t>
  </si>
  <si>
    <t>P301</t>
  </si>
  <si>
    <t>P302</t>
  </si>
  <si>
    <t>P303</t>
  </si>
  <si>
    <t>P304</t>
  </si>
  <si>
    <t>P305</t>
  </si>
  <si>
    <t>P306</t>
  </si>
  <si>
    <t>P307</t>
  </si>
  <si>
    <t>P308</t>
  </si>
  <si>
    <t>P309</t>
  </si>
  <si>
    <t>P310</t>
  </si>
  <si>
    <t>P311</t>
  </si>
  <si>
    <t>P312</t>
  </si>
  <si>
    <t>P313</t>
  </si>
  <si>
    <t>P314</t>
  </si>
  <si>
    <t>P315</t>
  </si>
  <si>
    <t>P316</t>
  </si>
  <si>
    <t>P317</t>
  </si>
  <si>
    <t>P318</t>
  </si>
  <si>
    <t>P319</t>
  </si>
  <si>
    <t>P320</t>
  </si>
  <si>
    <t>P321</t>
  </si>
  <si>
    <t>P322</t>
  </si>
  <si>
    <t>P323</t>
  </si>
  <si>
    <t>P324</t>
  </si>
  <si>
    <t>P325</t>
  </si>
  <si>
    <t>P326</t>
  </si>
  <si>
    <t>Paisud turbaaukudel</t>
  </si>
  <si>
    <t>Paisud kraavidel</t>
  </si>
  <si>
    <t>Ala I</t>
  </si>
  <si>
    <t>Ala II</t>
  </si>
  <si>
    <t>TA-212</t>
  </si>
  <si>
    <t>TA-214</t>
  </si>
  <si>
    <t>TA-216</t>
  </si>
  <si>
    <t>TA-215</t>
  </si>
  <si>
    <t>TA-213</t>
  </si>
  <si>
    <t>TA-211</t>
  </si>
  <si>
    <t>TA-210</t>
  </si>
  <si>
    <t>TA-209</t>
  </si>
  <si>
    <t>TA-208</t>
  </si>
  <si>
    <t>TA-207</t>
  </si>
  <si>
    <t>TA-206</t>
  </si>
  <si>
    <t>TA-205</t>
  </si>
  <si>
    <t>TA-203</t>
  </si>
  <si>
    <t>TA-201</t>
  </si>
  <si>
    <t>TA-202</t>
  </si>
  <si>
    <t>TA-204</t>
  </si>
  <si>
    <t>Ala III</t>
  </si>
  <si>
    <t>TA-301</t>
  </si>
  <si>
    <t>TA-302</t>
  </si>
  <si>
    <t>TA-303</t>
  </si>
  <si>
    <t>TA-304</t>
  </si>
  <si>
    <t>TA-305</t>
  </si>
  <si>
    <t>TA-306</t>
  </si>
  <si>
    <t>TA-307</t>
  </si>
  <si>
    <t>TA-308</t>
  </si>
  <si>
    <t>TA-309</t>
  </si>
  <si>
    <t>TA-310</t>
  </si>
  <si>
    <t>paisude harjalaius</t>
  </si>
  <si>
    <t>b=</t>
  </si>
  <si>
    <t>m</t>
  </si>
  <si>
    <t>raieala</t>
  </si>
  <si>
    <t>paisu perimeetrist</t>
  </si>
  <si>
    <t>raieala laius</t>
  </si>
  <si>
    <t>raieala pikkus paisu L +6m</t>
  </si>
  <si>
    <t>Raieala
suurus
[m²]</t>
  </si>
  <si>
    <t>Raie paisude
asukohas,
m²</t>
  </si>
  <si>
    <t>sdfgh=</t>
  </si>
  <si>
    <t>Jrk
nr</t>
  </si>
  <si>
    <t>Töö nimetus</t>
  </si>
  <si>
    <t>Mõõt-
ühik</t>
  </si>
  <si>
    <t>Maht</t>
  </si>
  <si>
    <t>Maht
kokku</t>
  </si>
  <si>
    <t>km</t>
  </si>
  <si>
    <t>Kokku</t>
  </si>
  <si>
    <t>ha</t>
  </si>
  <si>
    <t xml:space="preserve">   </t>
  </si>
  <si>
    <t>m³</t>
  </si>
  <si>
    <t>maht</t>
  </si>
  <si>
    <t>kõrgus kaevikust</t>
  </si>
  <si>
    <t>Paisu V</t>
  </si>
  <si>
    <t>Paisu V_b</t>
  </si>
  <si>
    <t>Paisu S_a</t>
  </si>
  <si>
    <t>Ala I kokku</t>
  </si>
  <si>
    <t>Ala II kokku</t>
  </si>
  <si>
    <t>Ala III kokku</t>
  </si>
  <si>
    <t>Kraavitrassid
+ ligipääsud
kokku</t>
  </si>
  <si>
    <t>Ala I-III kokku</t>
  </si>
  <si>
    <t>Paisud kraavidel
ja turbaaukudel
kokku</t>
  </si>
  <si>
    <t>Ligipääs</t>
  </si>
  <si>
    <t>Trassiraie vajadus
jah/ei - mahud on
kirjeldatud
trassiraie tabelis</t>
  </si>
  <si>
    <t>Pikkus, 
km</t>
  </si>
  <si>
    <t>Jah</t>
  </si>
  <si>
    <t>Ei</t>
  </si>
  <si>
    <t>Kirjeldus</t>
  </si>
  <si>
    <t>Kommentaar</t>
  </si>
  <si>
    <t>puudub</t>
  </si>
  <si>
    <t>Teed (nimi)</t>
  </si>
  <si>
    <t>Tee number</t>
  </si>
  <si>
    <t>Tee liik</t>
  </si>
  <si>
    <t>Võimaliku mõju
lühikirjeldus</t>
  </si>
  <si>
    <t>Mäetaguse-Iisaku</t>
  </si>
  <si>
    <t>Kõrvalmaantee</t>
  </si>
  <si>
    <t>Teeperve rikkumine</t>
  </si>
  <si>
    <t>Ala III ümbritsevad
kruusateed</t>
  </si>
  <si>
    <t>Teekraavidele ajutiste
ülepääsude rajamine
ning teeperve rikkumine</t>
  </si>
  <si>
    <t>külatee</t>
  </si>
  <si>
    <t>pinnastee</t>
  </si>
  <si>
    <t>Üksikul juhul võib olla
tarvis ekskavaatoril üle
külatee pääseda ning see võib teed kahjustada.</t>
  </si>
  <si>
    <t>muud teed</t>
  </si>
  <si>
    <t>laudtee</t>
  </si>
  <si>
    <t>Maaparandussüsteemid</t>
  </si>
  <si>
    <t>Süsteemi kood</t>
  </si>
  <si>
    <t>Ehitise number</t>
  </si>
  <si>
    <t>TOLLI/PÜ-84 IISAKU</t>
  </si>
  <si>
    <t>1105920010020</t>
  </si>
  <si>
    <t>002</t>
  </si>
  <si>
    <t>Tuleb registrist eemaldada 138,9 ha
suurusel alal</t>
  </si>
  <si>
    <t>MURRU/PÜ-84 IISAKU</t>
  </si>
  <si>
    <t>1105870020030</t>
  </si>
  <si>
    <t>001</t>
  </si>
  <si>
    <t>Tuleb registrist eemaldada 36,6 ha
suurusel alal</t>
  </si>
  <si>
    <t>Tuleb registrist eemaldada 18,7 ha
suurusel alal</t>
  </si>
  <si>
    <t>VÄLJA/PÜ-100 MÄETAGUSE</t>
  </si>
  <si>
    <t>Selisoo loodusrada</t>
  </si>
  <si>
    <t>Selisoo Suurlauka väljavoolu-
kraavi sulgemisega tõuseb lauka
veetase ning loodusrada võib jääda
liigniiskesse olekusse, mistõttu
on projektiga ettenähtud seda
tõsta.</t>
  </si>
  <si>
    <t>Truubi T11 torustiku ehitamine</t>
  </si>
  <si>
    <t>Truubi T11 MAO otsakute ehitamine</t>
  </si>
  <si>
    <t>2 otsakut</t>
  </si>
  <si>
    <t>Ehitusmaterjalide vajadus</t>
  </si>
  <si>
    <t>Ø60 gofreeritud PT plasttoru rõngasjäikusega SN8</t>
  </si>
  <si>
    <t>Huumusmuld</t>
  </si>
  <si>
    <t>Erostioonitõkkematt</t>
  </si>
  <si>
    <t>Muruseeme</t>
  </si>
  <si>
    <t>Puuvaiad</t>
  </si>
  <si>
    <t>m²</t>
  </si>
  <si>
    <t>kg</t>
  </si>
  <si>
    <t>tk</t>
  </si>
  <si>
    <t>Truubitööd</t>
  </si>
  <si>
    <t>P327</t>
  </si>
  <si>
    <t>P328</t>
  </si>
  <si>
    <t>P329</t>
  </si>
  <si>
    <t>P330</t>
  </si>
  <si>
    <t>P331</t>
  </si>
  <si>
    <t>P332</t>
  </si>
  <si>
    <t>P333</t>
  </si>
  <si>
    <t>P334</t>
  </si>
  <si>
    <t>P335</t>
  </si>
  <si>
    <t>P336</t>
  </si>
  <si>
    <t>P337</t>
  </si>
  <si>
    <t>P338</t>
  </si>
  <si>
    <t>P339</t>
  </si>
  <si>
    <t>P340</t>
  </si>
  <si>
    <t>P341</t>
  </si>
  <si>
    <t>P342</t>
  </si>
  <si>
    <t>P343</t>
  </si>
  <si>
    <t>P344</t>
  </si>
  <si>
    <t>P345</t>
  </si>
  <si>
    <t>P346</t>
  </si>
  <si>
    <t>P347</t>
  </si>
  <si>
    <t>P348</t>
  </si>
  <si>
    <t>P349</t>
  </si>
  <si>
    <t>P350</t>
  </si>
  <si>
    <t>P351</t>
  </si>
  <si>
    <t>P352</t>
  </si>
  <si>
    <t>P353</t>
  </si>
  <si>
    <t>P354</t>
  </si>
  <si>
    <t>P355</t>
  </si>
  <si>
    <t>P356</t>
  </si>
  <si>
    <t>P357</t>
  </si>
  <si>
    <t>P358</t>
  </si>
  <si>
    <t>P360</t>
  </si>
  <si>
    <t>P361</t>
  </si>
  <si>
    <t>P362</t>
  </si>
  <si>
    <t>P363</t>
  </si>
  <si>
    <t>P364</t>
  </si>
  <si>
    <t>P365</t>
  </si>
  <si>
    <t>P366</t>
  </si>
  <si>
    <t>P367</t>
  </si>
  <si>
    <t>P368</t>
  </si>
  <si>
    <t>P369</t>
  </si>
  <si>
    <t>P370</t>
  </si>
  <si>
    <t>P371</t>
  </si>
  <si>
    <t>P372</t>
  </si>
  <si>
    <t>P373</t>
  </si>
  <si>
    <t>P374</t>
  </si>
  <si>
    <t>P375</t>
  </si>
  <si>
    <t>P376</t>
  </si>
  <si>
    <t>P377</t>
  </si>
  <si>
    <t>P378</t>
  </si>
  <si>
    <t>P379</t>
  </si>
  <si>
    <t>P380</t>
  </si>
  <si>
    <t>P381</t>
  </si>
  <si>
    <t>P382</t>
  </si>
  <si>
    <t>P383</t>
  </si>
  <si>
    <t>P384</t>
  </si>
  <si>
    <t>P385</t>
  </si>
  <si>
    <t>P386</t>
  </si>
  <si>
    <t>P387</t>
  </si>
  <si>
    <t>P388</t>
  </si>
  <si>
    <t>P389</t>
  </si>
  <si>
    <t>P390</t>
  </si>
  <si>
    <t>P391</t>
  </si>
  <si>
    <t>P392</t>
  </si>
  <si>
    <t>P393</t>
  </si>
  <si>
    <t>P394</t>
  </si>
  <si>
    <t>P395</t>
  </si>
  <si>
    <t>P396</t>
  </si>
  <si>
    <t>P397</t>
  </si>
  <si>
    <t>P398</t>
  </si>
  <si>
    <t>P399</t>
  </si>
  <si>
    <t>P400</t>
  </si>
  <si>
    <t>P401</t>
  </si>
  <si>
    <t>P402</t>
  </si>
  <si>
    <t>P403</t>
  </si>
  <si>
    <t>P404</t>
  </si>
  <si>
    <t>P405</t>
  </si>
  <si>
    <t>P406</t>
  </si>
  <si>
    <t>P407</t>
  </si>
  <si>
    <t>P408</t>
  </si>
  <si>
    <t>P409</t>
  </si>
  <si>
    <t>P410</t>
  </si>
  <si>
    <t>P411</t>
  </si>
  <si>
    <t>P412</t>
  </si>
  <si>
    <t>P413</t>
  </si>
  <si>
    <t>P414</t>
  </si>
  <si>
    <t>P415</t>
  </si>
  <si>
    <t>P416</t>
  </si>
  <si>
    <t>P417</t>
  </si>
  <si>
    <t>P418</t>
  </si>
  <si>
    <t>P419</t>
  </si>
  <si>
    <t>P420</t>
  </si>
  <si>
    <t>P421</t>
  </si>
  <si>
    <t>P422</t>
  </si>
  <si>
    <t>P423</t>
  </si>
  <si>
    <t>P424</t>
  </si>
  <si>
    <t>P425</t>
  </si>
  <si>
    <t>P426</t>
  </si>
  <si>
    <t>P427</t>
  </si>
  <si>
    <t>P428</t>
  </si>
  <si>
    <t>P429</t>
  </si>
  <si>
    <t>P430</t>
  </si>
  <si>
    <t>P431</t>
  </si>
  <si>
    <t>P432</t>
  </si>
  <si>
    <t>P433</t>
  </si>
  <si>
    <t>P434</t>
  </si>
  <si>
    <t>P435</t>
  </si>
  <si>
    <t>P436</t>
  </si>
  <si>
    <t>P437</t>
  </si>
  <si>
    <t>P439</t>
  </si>
  <si>
    <t>P440</t>
  </si>
  <si>
    <t>P441</t>
  </si>
  <si>
    <t>P442</t>
  </si>
  <si>
    <t>P443</t>
  </si>
  <si>
    <t>P444</t>
  </si>
  <si>
    <t>P445</t>
  </si>
  <si>
    <t>P446</t>
  </si>
  <si>
    <t>P447</t>
  </si>
  <si>
    <t>P448</t>
  </si>
  <si>
    <t>P449</t>
  </si>
  <si>
    <t>P450</t>
  </si>
  <si>
    <t>P451</t>
  </si>
  <si>
    <t>P452</t>
  </si>
  <si>
    <t>P453</t>
  </si>
  <si>
    <t>P454</t>
  </si>
  <si>
    <t>P455</t>
  </si>
  <si>
    <t>P456</t>
  </si>
  <si>
    <t>P457</t>
  </si>
  <si>
    <t>P458</t>
  </si>
  <si>
    <t>P459</t>
  </si>
  <si>
    <t>P460</t>
  </si>
  <si>
    <t>P461</t>
  </si>
  <si>
    <t>P462</t>
  </si>
  <si>
    <t>P463</t>
  </si>
  <si>
    <t>P464</t>
  </si>
  <si>
    <t>P465</t>
  </si>
  <si>
    <t>P466</t>
  </si>
  <si>
    <t>P467</t>
  </si>
  <si>
    <t>P468</t>
  </si>
  <si>
    <t>P469</t>
  </si>
  <si>
    <t>P470</t>
  </si>
  <si>
    <t>P471</t>
  </si>
  <si>
    <t>P472</t>
  </si>
  <si>
    <t>P473</t>
  </si>
  <si>
    <t>P474</t>
  </si>
  <si>
    <t>P475</t>
  </si>
  <si>
    <t>P476</t>
  </si>
  <si>
    <t>P477</t>
  </si>
  <si>
    <t>P478</t>
  </si>
  <si>
    <t>P479</t>
  </si>
  <si>
    <t>P438/1</t>
  </si>
  <si>
    <t>P438/2</t>
  </si>
  <si>
    <t>P7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</si>
  <si>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</si>
  <si>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</si>
  <si>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</si>
  <si>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</si>
  <si>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</si>
  <si>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</si>
  <si>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</si>
  <si>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</si>
  <si>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</si>
  <si>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</si>
  <si>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</si>
  <si>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TA-156</t>
  </si>
  <si>
    <t>P179</t>
  </si>
  <si>
    <t>P180</t>
  </si>
  <si>
    <t>P181</t>
  </si>
  <si>
    <t>P182</t>
  </si>
  <si>
    <t>P183</t>
  </si>
  <si>
    <t>P184</t>
  </si>
  <si>
    <t>P185</t>
  </si>
  <si>
    <t>P186</t>
  </si>
  <si>
    <t>P187</t>
  </si>
  <si>
    <t>P188</t>
  </si>
  <si>
    <t>P189</t>
  </si>
  <si>
    <t>P190</t>
  </si>
  <si>
    <t>P191</t>
  </si>
  <si>
    <t>P192</t>
  </si>
  <si>
    <t>P193</t>
  </si>
  <si>
    <t>P194</t>
  </si>
  <si>
    <t>P195</t>
  </si>
  <si>
    <t>P196</t>
  </si>
  <si>
    <t>P197</t>
  </si>
  <si>
    <t>P198</t>
  </si>
  <si>
    <t>P199</t>
  </si>
  <si>
    <t>P200</t>
  </si>
  <si>
    <t>P201</t>
  </si>
  <si>
    <t>P202</t>
  </si>
  <si>
    <t>P203</t>
  </si>
  <si>
    <t>P204</t>
  </si>
  <si>
    <t>P205</t>
  </si>
  <si>
    <t>P206</t>
  </si>
  <si>
    <t>P207</t>
  </si>
  <si>
    <t>P208</t>
  </si>
  <si>
    <t>P209</t>
  </si>
  <si>
    <t>P210</t>
  </si>
  <si>
    <t>P211</t>
  </si>
  <si>
    <t>P212</t>
  </si>
  <si>
    <t>P213</t>
  </si>
  <si>
    <t>P214</t>
  </si>
  <si>
    <t>P215</t>
  </si>
  <si>
    <t>P216</t>
  </si>
  <si>
    <t>P217</t>
  </si>
  <si>
    <t>P218</t>
  </si>
  <si>
    <t>P219</t>
  </si>
  <si>
    <t>TA-217</t>
  </si>
  <si>
    <t>P220</t>
  </si>
  <si>
    <t>P221</t>
  </si>
  <si>
    <t>P222</t>
  </si>
  <si>
    <t>P223</t>
  </si>
  <si>
    <t>P224</t>
  </si>
  <si>
    <t>P225</t>
  </si>
  <si>
    <t>P226</t>
  </si>
  <si>
    <t>P227</t>
  </si>
  <si>
    <t>P228</t>
  </si>
  <si>
    <t>P229</t>
  </si>
  <si>
    <t>P230</t>
  </si>
  <si>
    <t>P231</t>
  </si>
  <si>
    <t>P232</t>
  </si>
  <si>
    <t>P233</t>
  </si>
  <si>
    <t>P234</t>
  </si>
  <si>
    <t>P235</t>
  </si>
  <si>
    <t>P236</t>
  </si>
  <si>
    <t>P237</t>
  </si>
  <si>
    <t>P238</t>
  </si>
  <si>
    <t>P239</t>
  </si>
  <si>
    <t>P240</t>
  </si>
  <si>
    <t>P241</t>
  </si>
  <si>
    <t>P242</t>
  </si>
  <si>
    <t>P243</t>
  </si>
  <si>
    <t>P244</t>
  </si>
  <si>
    <t>P245</t>
  </si>
  <si>
    <t>P246</t>
  </si>
  <si>
    <t>P247</t>
  </si>
  <si>
    <t>P248</t>
  </si>
  <si>
    <t>P249</t>
  </si>
  <si>
    <t>P250</t>
  </si>
  <si>
    <t>P251</t>
  </si>
  <si>
    <t>P252</t>
  </si>
  <si>
    <t>P253</t>
  </si>
  <si>
    <t>P254</t>
  </si>
  <si>
    <t>P255</t>
  </si>
  <si>
    <t>P256</t>
  </si>
  <si>
    <t>P257</t>
  </si>
  <si>
    <t>P258</t>
  </si>
  <si>
    <t>P259</t>
  </si>
  <si>
    <t>P260</t>
  </si>
  <si>
    <t>P261</t>
  </si>
  <si>
    <t>P262</t>
  </si>
  <si>
    <t>P263</t>
  </si>
  <si>
    <t>P264</t>
  </si>
  <si>
    <t>P265</t>
  </si>
  <si>
    <t>P266</t>
  </si>
  <si>
    <t>P267</t>
  </si>
  <si>
    <t>P268</t>
  </si>
  <si>
    <t>P269</t>
  </si>
  <si>
    <t>P270</t>
  </si>
  <si>
    <t>P271</t>
  </si>
  <si>
    <t>P272</t>
  </si>
  <si>
    <t>P273</t>
  </si>
  <si>
    <t>P274</t>
  </si>
  <si>
    <t>P275</t>
  </si>
  <si>
    <t>P276</t>
  </si>
  <si>
    <t>P277</t>
  </si>
  <si>
    <t>P278</t>
  </si>
  <si>
    <t>P279</t>
  </si>
  <si>
    <t>P280</t>
  </si>
  <si>
    <t>P281</t>
  </si>
  <si>
    <t>P282</t>
  </si>
  <si>
    <t>P283</t>
  </si>
  <si>
    <t>P284</t>
  </si>
  <si>
    <t>P285</t>
  </si>
  <si>
    <t>P286</t>
  </si>
  <si>
    <t>P287</t>
  </si>
  <si>
    <t>P288</t>
  </si>
  <si>
    <t>P290</t>
  </si>
  <si>
    <t>P291</t>
  </si>
  <si>
    <t>P293</t>
  </si>
  <si>
    <t>P294</t>
  </si>
  <si>
    <t>P296</t>
  </si>
  <si>
    <t>P480</t>
  </si>
  <si>
    <t>P481</t>
  </si>
  <si>
    <t>P482</t>
  </si>
  <si>
    <t>P483</t>
  </si>
  <si>
    <t>P484</t>
  </si>
  <si>
    <t>P485</t>
  </si>
  <si>
    <t>P486</t>
  </si>
  <si>
    <t>P487</t>
  </si>
  <si>
    <t>P488</t>
  </si>
  <si>
    <t>P489</t>
  </si>
  <si>
    <t>P490</t>
  </si>
  <si>
    <t>P491</t>
  </si>
  <si>
    <t>P492</t>
  </si>
  <si>
    <t>P493</t>
  </si>
  <si>
    <t>P494</t>
  </si>
  <si>
    <t>P495</t>
  </si>
  <si>
    <t>P496</t>
  </si>
  <si>
    <t>P497</t>
  </si>
  <si>
    <t>P498</t>
  </si>
  <si>
    <t>P499</t>
  </si>
  <si>
    <t>P500</t>
  </si>
  <si>
    <t>P501</t>
  </si>
  <si>
    <t>P502</t>
  </si>
  <si>
    <t>P503</t>
  </si>
  <si>
    <t>P504</t>
  </si>
  <si>
    <t>P505</t>
  </si>
  <si>
    <t>P506</t>
  </si>
  <si>
    <t>P507</t>
  </si>
  <si>
    <t>P508</t>
  </si>
  <si>
    <t>P509</t>
  </si>
  <si>
    <t>P510</t>
  </si>
  <si>
    <t>P511</t>
  </si>
  <si>
    <t>P512</t>
  </si>
  <si>
    <t>P513</t>
  </si>
  <si>
    <t>P514</t>
  </si>
  <si>
    <t>P515</t>
  </si>
  <si>
    <t>P516</t>
  </si>
  <si>
    <t>P517</t>
  </si>
  <si>
    <t>P518</t>
  </si>
  <si>
    <t>P519</t>
  </si>
  <si>
    <t>P520</t>
  </si>
  <si>
    <t>P521</t>
  </si>
  <si>
    <t>P522</t>
  </si>
  <si>
    <t>P523</t>
  </si>
  <si>
    <t>P524</t>
  </si>
  <si>
    <t>P525</t>
  </si>
  <si>
    <t>P526</t>
  </si>
  <si>
    <t>P527</t>
  </si>
  <si>
    <t>P528</t>
  </si>
  <si>
    <t>P529</t>
  </si>
  <si>
    <t>P530</t>
  </si>
  <si>
    <t>P531</t>
  </si>
  <si>
    <t>P532</t>
  </si>
  <si>
    <t>TA-313</t>
  </si>
  <si>
    <t>TA-312</t>
  </si>
  <si>
    <t>TA-311</t>
  </si>
  <si>
    <t>Tabel 1. Taastamistöödega seotud katastriüksuste loetelu</t>
  </si>
  <si>
    <t>Tabel 2. Kraavide parameetrid ja seisukord</t>
  </si>
  <si>
    <t>Tabel 3. Kraavivallide keskmised parameetrid</t>
  </si>
  <si>
    <t>Tabel 13. Taastamise mõjualasse jääv infrastruktuur</t>
  </si>
  <si>
    <t>Maaüksuse nimi</t>
  </si>
  <si>
    <t>Katastritunnus</t>
  </si>
  <si>
    <t>Kopli</t>
  </si>
  <si>
    <t>Mäetaguse metskond 68</t>
  </si>
  <si>
    <t xml:space="preserve">Tihase </t>
  </si>
  <si>
    <t>Vanaveski</t>
  </si>
  <si>
    <t>Mäetaguse metskond 69</t>
  </si>
  <si>
    <t>Telliskivi</t>
  </si>
  <si>
    <t>Mäetaguse metskond 26</t>
  </si>
  <si>
    <t>Mäetaguse metskond 27</t>
  </si>
  <si>
    <t>Iisaku metskond 56</t>
  </si>
  <si>
    <t>Mäetaguse metskond 84</t>
  </si>
  <si>
    <t>Männimäe</t>
  </si>
  <si>
    <t xml:space="preserve">Kõrve </t>
  </si>
  <si>
    <t xml:space="preserve">Allika </t>
  </si>
  <si>
    <t>Mäemetsa</t>
  </si>
  <si>
    <t>Omand</t>
  </si>
  <si>
    <t>49802:002:0533</t>
  </si>
  <si>
    <t>49802:002:0611</t>
  </si>
  <si>
    <t>49802:002:0301</t>
  </si>
  <si>
    <t>49802:002:0643</t>
  </si>
  <si>
    <t>49802:002:0613</t>
  </si>
  <si>
    <t>49802:002:0330</t>
  </si>
  <si>
    <t>49802:003:0089</t>
  </si>
  <si>
    <t>49801:001:0483</t>
  </si>
  <si>
    <t>49802:003:0053</t>
  </si>
  <si>
    <t>49802:003:0112</t>
  </si>
  <si>
    <t>49802:003:0051</t>
  </si>
  <si>
    <t>49802:003:0041</t>
  </si>
  <si>
    <t>49802:003:0004</t>
  </si>
  <si>
    <t>49802:003:0066</t>
  </si>
  <si>
    <t>Eramaa</t>
  </si>
  <si>
    <t>RMK halduses olev riigimaa</t>
  </si>
  <si>
    <t>Maa-ameti halduses olev riigimaa</t>
  </si>
  <si>
    <t>Kraavi 
tüüp</t>
  </si>
  <si>
    <t>Tabel 10. Ligipääsud</t>
  </si>
  <si>
    <t>Tabel 7. Likvideeritavad rajatised</t>
  </si>
  <si>
    <t>Maaparandussüsteemi kood</t>
  </si>
  <si>
    <t>1105870020030/001</t>
  </si>
  <si>
    <t>Maaparandusehitise nimetus</t>
  </si>
  <si>
    <t>Maaparandusehitise kood</t>
  </si>
  <si>
    <t>Tehniliste andmete nimetus</t>
  </si>
  <si>
    <t>Mõõtühik</t>
  </si>
  <si>
    <t>Uue ehitise
või lisanduva
sa andmed</t>
  </si>
  <si>
    <t>Likvi. osa
andmed</t>
  </si>
  <si>
    <t>Rek. osa
andmed</t>
  </si>
  <si>
    <t>1. Maaparandussüsteemi maa-ala andmed
maaparandusehitise piires</t>
  </si>
  <si>
    <t>Metsamaal paikneva kuivendussüsteemi 
maa-ala pindala</t>
  </si>
  <si>
    <t>2. Eesvoolude ja kuivenduskraavide ning neil
paiknevate rajatiste andmed</t>
  </si>
  <si>
    <t>Eesvoolu pikkus</t>
  </si>
  <si>
    <t>sh kollektoreesvoolu pikkus</t>
  </si>
  <si>
    <t>Kuivenduskraavi pikkus</t>
  </si>
  <si>
    <t>Truupide arv</t>
  </si>
  <si>
    <t>3. Maaparandusehitisi teenindava tee
andmed</t>
  </si>
  <si>
    <t>Tee nimetus</t>
  </si>
  <si>
    <t>Tee number teeregistris</t>
  </si>
  <si>
    <t>Tee pikkus</t>
  </si>
  <si>
    <t>Teekraavi pikkus</t>
  </si>
  <si>
    <t>Sõiduki mahasõidukohtade arv</t>
  </si>
  <si>
    <t>Sõiduki möödasõidukohtade arv</t>
  </si>
  <si>
    <t>Sõiduki tagasipööramiskohtade arv</t>
  </si>
  <si>
    <t>Teetruupide arv</t>
  </si>
  <si>
    <t>4. Keskkonnarajatiste andmed</t>
  </si>
  <si>
    <t>Settebasseinide arv</t>
  </si>
  <si>
    <t>Tuletõrjetiikide arv</t>
  </si>
  <si>
    <t>Seirepunkt</t>
  </si>
  <si>
    <t>Koordinaadid</t>
  </si>
  <si>
    <t>X</t>
  </si>
  <si>
    <t>Y</t>
  </si>
  <si>
    <t>Selisoo</t>
  </si>
  <si>
    <t>Selisoo N transekt</t>
  </si>
  <si>
    <t>Selisoo S transekt</t>
  </si>
  <si>
    <t>Selisoo 1</t>
  </si>
  <si>
    <t>Selisoo 2</t>
  </si>
  <si>
    <t>Tabel 4. Taastamisalal ja selle vahetus läheduses asuvate seirepunktide asukohad</t>
  </si>
  <si>
    <t>Ülepääsude
rajamise
vajadus</t>
  </si>
  <si>
    <t>Ligipääs 1</t>
  </si>
  <si>
    <t>Ligipääs 2</t>
  </si>
  <si>
    <t>Ligipääs 3</t>
  </si>
  <si>
    <t>Ligipääs 4</t>
  </si>
  <si>
    <t>Ligipääs 5</t>
  </si>
  <si>
    <t>Ligipääs 6</t>
  </si>
  <si>
    <t>Ligipääs 7</t>
  </si>
  <si>
    <t>Ligipääs 8</t>
  </si>
  <si>
    <t>Ligipääs 9</t>
  </si>
  <si>
    <t>Ligipääs 10</t>
  </si>
  <si>
    <t>Ligipääs 11</t>
  </si>
  <si>
    <t>Ligipääs 12</t>
  </si>
  <si>
    <t>Ligipääs 13</t>
  </si>
  <si>
    <t>Ligipääs 14</t>
  </si>
  <si>
    <t>Ligipääs 15</t>
  </si>
  <si>
    <t>Ligipääs 16</t>
  </si>
  <si>
    <t>Ala I. Ligipääs üle kraavi 104.</t>
  </si>
  <si>
    <t>Ala I. Ligipääs üle kraavi 103.</t>
  </si>
  <si>
    <t>Ala II. Ligipääs alale ida poolt.</t>
  </si>
  <si>
    <t>Ala III. Ligipääs kirde suunast piki Selisoo teed</t>
  </si>
  <si>
    <t>Ala III. Ligipääs piki kraavi 352 trassi.</t>
  </si>
  <si>
    <t>Ala III. Ligipääs piki kraavide 356 ja 357 trasse.</t>
  </si>
  <si>
    <t>Ala III. Ligipääs kraavi 304 trassile.</t>
  </si>
  <si>
    <t>Ala II. Ligipääs kraavi 201 trassile.</t>
  </si>
  <si>
    <t>Ala III. Ligipääs kraavi 332 trassile.</t>
  </si>
  <si>
    <t>Ala III. Ligipääs kraavi 340 trassile.</t>
  </si>
  <si>
    <t>Ala III. Ligipääs kraavi 341 trassile.</t>
  </si>
  <si>
    <t>Ala III. Ligipääs kraavi 342 trassile.</t>
  </si>
  <si>
    <t>Ala III. Ligipääs kraavi 343 trassile.</t>
  </si>
  <si>
    <t>Ligipääs loodusraja REK lõigule ida suunast.</t>
  </si>
  <si>
    <t>Ligipääs loodusraja REK lõigule lääne suunast.</t>
  </si>
  <si>
    <t>Tabel 9.1 Paisude kokkuvõte</t>
  </si>
  <si>
    <t>Paisu tüüp</t>
  </si>
  <si>
    <t>Materjal</t>
  </si>
  <si>
    <t>Ühik</t>
  </si>
  <si>
    <t>Tööde maht</t>
  </si>
  <si>
    <t>Tüüp 1
(pinnaspais kraavil)</t>
  </si>
  <si>
    <t>Tüüp 2
(pinnaspais turbaaugul)</t>
  </si>
  <si>
    <t>Tüüp 3
(geotekstiiliga pinnaspais kraavil)</t>
  </si>
  <si>
    <t>Turvas kokku</t>
  </si>
  <si>
    <t>NGS2 kokku</t>
  </si>
  <si>
    <t>Märkus: NGS2 geotekstiili ülekate on mahtudes arvesse võetud</t>
  </si>
  <si>
    <t>Koos-
kõlastamise / 
loa hankimise
vajadus</t>
  </si>
  <si>
    <t>Ligipääs 17</t>
  </si>
  <si>
    <t>Ligipääs loodusraja REK lõigule lõunast piki kraavivalle</t>
  </si>
  <si>
    <t>Ettevalmistustööd</t>
  </si>
  <si>
    <t>60-BT-6 truubi T5 likvideerimine kraavi 330 keskel</t>
  </si>
  <si>
    <t>Kraavide sulgemine</t>
  </si>
  <si>
    <t>Kraavivallide likvideerimine</t>
  </si>
  <si>
    <t>Pinnaspaisude ehitamine kraavidel</t>
  </si>
  <si>
    <t>Pinnaspaisude ehitamine turbaaukudel</t>
  </si>
  <si>
    <t>Loodusraja rekonstrueerimine</t>
  </si>
  <si>
    <t>Post, immutatud mänd, 50x100x1200mm</t>
  </si>
  <si>
    <t>Tabel 5. Kavandatud tööde ja vajaminevate materjalide koondtabel</t>
  </si>
  <si>
    <t>(Ligipääs 4) 207</t>
  </si>
  <si>
    <t>(Ligipääs 5) 208</t>
  </si>
  <si>
    <t>(Ligipääs 8) 356</t>
  </si>
  <si>
    <t>(Ligipääs 8) 357</t>
  </si>
  <si>
    <t>(Ligipääs 7) 352</t>
  </si>
  <si>
    <t>(Ligipääs 14) 344</t>
  </si>
  <si>
    <t>(Ligipääs 14) 345</t>
  </si>
  <si>
    <t>(Ligipääs 14) 347</t>
  </si>
  <si>
    <t>438/1</t>
  </si>
  <si>
    <t>438/2</t>
  </si>
  <si>
    <t>P359/1</t>
  </si>
  <si>
    <t>P359/2</t>
  </si>
  <si>
    <t>Kuumtsingitud vintnael, 4,0x120mm</t>
  </si>
  <si>
    <t>Trassiraie.</t>
  </si>
  <si>
    <t>Raie taastamisalale ligipääsuks.</t>
  </si>
  <si>
    <t>Ligipääsutrasside kogupikkused.</t>
  </si>
  <si>
    <t>Raie kraavide sulgemiseks.</t>
  </si>
  <si>
    <t>Raadatavate trasside kogupikkus.</t>
  </si>
  <si>
    <t>Trassiraie ja raie paisude asukohas.</t>
  </si>
  <si>
    <t>Tabel 8. Likvideeritavad kraavivallid</t>
  </si>
  <si>
    <t>Geotekstiiliga pinnaspaisude ehitamine Suurlauka väljavoolukraavil 317</t>
  </si>
  <si>
    <t>Aluspuu, sügavimmutatud mänd, 150x150x1000mm</t>
  </si>
  <si>
    <t>Aluspuu, sügavimmutatud mänd, 150x150x1600mm (paisu P349 ulatuses)</t>
  </si>
  <si>
    <t>Aluspuu, sügavimmutatud mänd, 150x150x3000mm (laavu esine pind)</t>
  </si>
  <si>
    <t>Lisa-aluslaud, sügavimmutatud mänd, 50x200x3000mm</t>
  </si>
  <si>
    <t>Kattelaud, sügavimmutatud mänd, 50x200x3000mm</t>
  </si>
  <si>
    <t>Diagonaaltugi, sügavimmutatud mänd, 50x50x900mm</t>
  </si>
  <si>
    <t>Käetugi, sügavimmutatud mänd, Ø75mm, L=3000mm</t>
  </si>
  <si>
    <t>Piire, sügavimmutatud mänd, Ø75, L=3000mm</t>
  </si>
  <si>
    <t>Ajutiste ülepääsude rajamine</t>
  </si>
  <si>
    <t>49802:003:0052</t>
  </si>
  <si>
    <t>Tabel 14. Maaparandusehitiste tehnilised andmed</t>
  </si>
  <si>
    <t>pikkus</t>
  </si>
  <si>
    <t>6 565 108, 41</t>
  </si>
  <si>
    <t>6 565 110, 17</t>
  </si>
  <si>
    <t>6 565 111, 89</t>
  </si>
  <si>
    <t>6 565 117, 36</t>
  </si>
  <si>
    <t>6 565 118, 90</t>
  </si>
  <si>
    <t>6 567 138, 08</t>
  </si>
  <si>
    <t>6 567 269, 97</t>
  </si>
  <si>
    <t>6 564 549, 73</t>
  </si>
  <si>
    <t>6 564 627, 51</t>
  </si>
  <si>
    <t>6 564 668, 88</t>
  </si>
  <si>
    <t>687 843, 63</t>
  </si>
  <si>
    <t>687 870, 74</t>
  </si>
  <si>
    <t>687 878, 52</t>
  </si>
  <si>
    <t>687 895, 40</t>
  </si>
  <si>
    <t>687 437, 48</t>
  </si>
  <si>
    <t>687 979, 24</t>
  </si>
  <si>
    <t>687 976, 07</t>
  </si>
  <si>
    <t>688 109, 00</t>
  </si>
  <si>
    <t>688 509, 27</t>
  </si>
  <si>
    <t>Selisoo loodusraja ehitamine koos materjali veoga 2km</t>
  </si>
  <si>
    <t>Olemasoleva loodusraja likvideerimine ja materjali väljavedu objektilt 2 km</t>
  </si>
  <si>
    <t>Tabel 6a. Trassiraie kraavidel ja raie paisude asukohas</t>
  </si>
  <si>
    <t>Tabel 9.2 Paisude koondtabel mõõtmete ja mahtudega</t>
  </si>
  <si>
    <t>Raie turbaaukude 
paisudele ligipääsuks</t>
  </si>
  <si>
    <t>Tabel 6b. Trassiraie turbaaukude vahe ja paisude asukohas</t>
  </si>
  <si>
    <t>pikkus [m]
(tiibade kogu-ulatus)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</si>
</sst>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0" fillId="0" borderId="0" xfId="0" applyAlignment="1">
      <alignment horizontal="center" vertical="center"/>
    </xf>
    <xf numFmtId="2" fontId="2" fillId="0" borderId="0" xfId="0" applyNumberFormat="1" applyFont="1"/>
    <xf numFmtId="0" fontId="4" fillId="0" borderId="1" xfId="0" applyFont="1" applyBorder="1"/>
    <xf numFmtId="1" fontId="4" fillId="0" borderId="1" xfId="0" applyNumberFormat="1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2" fontId="4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3" xfId="0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10" xfId="0" applyFont="1" applyBorder="1" applyAlignment="1">
      <alignment horizontal="right"/>
    </xf>
    <xf numFmtId="0" fontId="2" fillId="0" borderId="2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3" xfId="0" applyFont="1" applyBorder="1"/>
    <xf numFmtId="165" fontId="2" fillId="0" borderId="10" xfId="0" applyNumberFormat="1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35" xfId="0" applyFont="1" applyBorder="1"/>
    <xf numFmtId="4" fontId="2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2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2" fillId="0" borderId="1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4" fillId="0" borderId="29" xfId="0" applyFont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KARL\Karl%20K&#228;rpuk\221417%20Selisoo\Projekt\&#220;leandmiseks\221417%20Selisoo%20taastamise%20projekt_V02\Lisa%2013.%20Projekti%20tabelid%20Excel\221417%20tabelid_V02.xlsx" TargetMode="External"/><Relationship Id="rId1" Type="http://schemas.openxmlformats.org/officeDocument/2006/relationships/externalLinkPath" Target="/KARL/Karl%20K&#228;rpuk/221417%20Selisoo/Projekt/&#220;leandmiseks/221417%20Selisoo%20taastamise%20projekt_V02/Lisa%2013.%20Projekti%20tabelid%20Excel/221417%20tabelid_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 1 kraavid"/>
      <sheetName val="tabel 2 vallid"/>
      <sheetName val="tabel 3 koondmahud"/>
      <sheetName val="tabel 4 trassiraied"/>
      <sheetName val="tabel 5 likv rajatis"/>
      <sheetName val="tabel 6 likv vallid"/>
      <sheetName val="tabel 7_1 paisud"/>
      <sheetName val="tabel 7_2 paisud"/>
      <sheetName val="tabel 8 ligipääsud"/>
      <sheetName val="tabel 9 maksumus"/>
      <sheetName val="tabel 10 mõju"/>
      <sheetName val="tabel 11 maaomanikud"/>
      <sheetName val="tabel 12 infra"/>
      <sheetName val="tabel 13 mpe tehn andm"/>
      <sheetName val="laudtee materjaild"/>
    </sheetNames>
    <sheetDataSet>
      <sheetData sheetId="0"/>
      <sheetData sheetId="1"/>
      <sheetData sheetId="2"/>
      <sheetData sheetId="3"/>
      <sheetData sheetId="4">
        <row r="6">
          <cell r="E6">
            <v>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A1C44-2C03-44FB-A574-16C0706BE6B6}">
  <dimension ref="B2:D20"/>
  <sheetViews>
    <sheetView workbookViewId="0">
      <selection activeCell="D39" sqref="D39"/>
    </sheetView>
  </sheetViews>
  <sheetFormatPr defaultRowHeight="12.75" x14ac:dyDescent="0.2"/>
  <cols>
    <col min="1" max="1" width="9.140625" style="1"/>
    <col min="2" max="2" width="21.85546875" style="1" bestFit="1" customWidth="1"/>
    <col min="3" max="3" width="16.85546875" style="1" customWidth="1"/>
    <col min="4" max="4" width="33.28515625" style="1" customWidth="1"/>
    <col min="5" max="16384" width="9.140625" style="1"/>
  </cols>
  <sheetData>
    <row r="2" spans="2:4" x14ac:dyDescent="0.2">
      <c r="B2" s="89" t="s">
        <v>751</v>
      </c>
      <c r="C2" s="89"/>
      <c r="D2" s="89"/>
    </row>
    <row r="4" spans="2:4" x14ac:dyDescent="0.2">
      <c r="B4" s="90" t="s">
        <v>755</v>
      </c>
      <c r="C4" s="90" t="s">
        <v>756</v>
      </c>
      <c r="D4" s="90" t="s">
        <v>771</v>
      </c>
    </row>
    <row r="5" spans="2:4" x14ac:dyDescent="0.2">
      <c r="B5" s="90"/>
      <c r="C5" s="90"/>
      <c r="D5" s="90"/>
    </row>
    <row r="6" spans="2:4" x14ac:dyDescent="0.2">
      <c r="B6" s="3" t="s">
        <v>757</v>
      </c>
      <c r="C6" s="3" t="s">
        <v>772</v>
      </c>
      <c r="D6" s="3" t="s">
        <v>786</v>
      </c>
    </row>
    <row r="7" spans="2:4" x14ac:dyDescent="0.2">
      <c r="B7" s="3" t="s">
        <v>758</v>
      </c>
      <c r="C7" s="3" t="s">
        <v>773</v>
      </c>
      <c r="D7" s="3" t="s">
        <v>787</v>
      </c>
    </row>
    <row r="8" spans="2:4" x14ac:dyDescent="0.2">
      <c r="B8" s="3" t="s">
        <v>759</v>
      </c>
      <c r="C8" s="3" t="s">
        <v>774</v>
      </c>
      <c r="D8" s="3" t="s">
        <v>786</v>
      </c>
    </row>
    <row r="9" spans="2:4" x14ac:dyDescent="0.2">
      <c r="B9" s="3" t="s">
        <v>760</v>
      </c>
      <c r="C9" s="3" t="s">
        <v>775</v>
      </c>
      <c r="D9" s="3" t="s">
        <v>788</v>
      </c>
    </row>
    <row r="10" spans="2:4" x14ac:dyDescent="0.2">
      <c r="B10" s="3" t="s">
        <v>761</v>
      </c>
      <c r="C10" s="3" t="s">
        <v>776</v>
      </c>
      <c r="D10" s="3" t="s">
        <v>787</v>
      </c>
    </row>
    <row r="11" spans="2:4" x14ac:dyDescent="0.2">
      <c r="B11" s="3" t="s">
        <v>762</v>
      </c>
      <c r="C11" s="3" t="s">
        <v>777</v>
      </c>
      <c r="D11" s="3" t="s">
        <v>786</v>
      </c>
    </row>
    <row r="12" spans="2:4" x14ac:dyDescent="0.2">
      <c r="B12" s="3" t="s">
        <v>763</v>
      </c>
      <c r="C12" s="3" t="s">
        <v>778</v>
      </c>
      <c r="D12" s="3" t="s">
        <v>787</v>
      </c>
    </row>
    <row r="13" spans="2:4" x14ac:dyDescent="0.2">
      <c r="B13" s="3" t="s">
        <v>764</v>
      </c>
      <c r="C13" s="3" t="s">
        <v>779</v>
      </c>
      <c r="D13" s="3" t="s">
        <v>787</v>
      </c>
    </row>
    <row r="14" spans="2:4" x14ac:dyDescent="0.2">
      <c r="B14" s="3" t="s">
        <v>765</v>
      </c>
      <c r="C14" s="3" t="s">
        <v>780</v>
      </c>
      <c r="D14" s="3" t="s">
        <v>787</v>
      </c>
    </row>
    <row r="15" spans="2:4" x14ac:dyDescent="0.2">
      <c r="B15" s="3" t="s">
        <v>766</v>
      </c>
      <c r="C15" s="3" t="s">
        <v>781</v>
      </c>
      <c r="D15" s="3" t="s">
        <v>787</v>
      </c>
    </row>
    <row r="16" spans="2:4" x14ac:dyDescent="0.2">
      <c r="B16" s="3" t="s">
        <v>767</v>
      </c>
      <c r="C16" s="3" t="s">
        <v>782</v>
      </c>
      <c r="D16" s="3" t="s">
        <v>786</v>
      </c>
    </row>
    <row r="17" spans="2:4" x14ac:dyDescent="0.2">
      <c r="B17" s="3" t="s">
        <v>767</v>
      </c>
      <c r="C17" s="3" t="s">
        <v>915</v>
      </c>
      <c r="D17" s="3" t="s">
        <v>786</v>
      </c>
    </row>
    <row r="18" spans="2:4" x14ac:dyDescent="0.2">
      <c r="B18" s="3" t="s">
        <v>768</v>
      </c>
      <c r="C18" s="3" t="s">
        <v>783</v>
      </c>
      <c r="D18" s="3" t="s">
        <v>786</v>
      </c>
    </row>
    <row r="19" spans="2:4" x14ac:dyDescent="0.2">
      <c r="B19" s="3" t="s">
        <v>769</v>
      </c>
      <c r="C19" s="3" t="s">
        <v>784</v>
      </c>
      <c r="D19" s="3" t="s">
        <v>786</v>
      </c>
    </row>
    <row r="20" spans="2:4" x14ac:dyDescent="0.2">
      <c r="B20" s="3" t="s">
        <v>770</v>
      </c>
      <c r="C20" s="3" t="s">
        <v>785</v>
      </c>
      <c r="D20" s="3" t="s">
        <v>786</v>
      </c>
    </row>
  </sheetData>
  <mergeCells count="4">
    <mergeCell ref="B2:D2"/>
    <mergeCell ref="B4:B5"/>
    <mergeCell ref="C4:C5"/>
    <mergeCell ref="D4:D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A760F-D435-48C0-AA3B-522658209003}">
  <dimension ref="B2:T568"/>
  <sheetViews>
    <sheetView zoomScaleNormal="100" workbookViewId="0">
      <selection activeCell="N128" sqref="N128"/>
    </sheetView>
  </sheetViews>
  <sheetFormatPr defaultRowHeight="15" x14ac:dyDescent="0.25"/>
  <cols>
    <col min="1" max="1" width="9.140625" style="12"/>
    <col min="2" max="2" width="15.5703125" style="24" bestFit="1" customWidth="1"/>
    <col min="3" max="3" width="14.7109375" style="12" bestFit="1" customWidth="1"/>
    <col min="4" max="8" width="9.140625" style="12"/>
    <col min="9" max="9" width="9.5703125" style="12" customWidth="1"/>
    <col min="10" max="11" width="9.140625" style="31" customWidth="1"/>
    <col min="12" max="12" width="12" style="12" customWidth="1"/>
    <col min="13" max="15" width="9.140625" style="12" customWidth="1"/>
    <col min="16" max="16" width="10.5703125" style="12" customWidth="1"/>
    <col min="17" max="23" width="9.140625" style="12" customWidth="1"/>
    <col min="24" max="16384" width="9.140625" style="12"/>
  </cols>
  <sheetData>
    <row r="2" spans="2:20" x14ac:dyDescent="0.25">
      <c r="B2" s="116" t="s">
        <v>940</v>
      </c>
      <c r="C2" s="116"/>
      <c r="D2" s="116"/>
      <c r="E2" s="116"/>
      <c r="F2" s="116"/>
      <c r="G2" s="116"/>
    </row>
    <row r="3" spans="2:20" x14ac:dyDescent="0.25">
      <c r="O3" s="12" t="s">
        <v>332</v>
      </c>
      <c r="Q3" s="12" t="s">
        <v>333</v>
      </c>
      <c r="R3" s="12">
        <v>2</v>
      </c>
      <c r="S3" s="12" t="s">
        <v>334</v>
      </c>
    </row>
    <row r="4" spans="2:20" x14ac:dyDescent="0.25">
      <c r="O4" s="12" t="s">
        <v>335</v>
      </c>
      <c r="R4" s="12">
        <v>3</v>
      </c>
      <c r="S4" s="12" t="s">
        <v>334</v>
      </c>
      <c r="T4" s="12" t="s">
        <v>336</v>
      </c>
    </row>
    <row r="5" spans="2:20" x14ac:dyDescent="0.25">
      <c r="O5" s="12" t="s">
        <v>337</v>
      </c>
      <c r="R5" s="12">
        <f>R3+R4+R4</f>
        <v>8</v>
      </c>
      <c r="S5" s="12" t="s">
        <v>334</v>
      </c>
    </row>
    <row r="6" spans="2:20" x14ac:dyDescent="0.25">
      <c r="O6" s="12" t="s">
        <v>338</v>
      </c>
    </row>
    <row r="7" spans="2:20" x14ac:dyDescent="0.25">
      <c r="B7" s="115" t="s">
        <v>4</v>
      </c>
      <c r="C7" s="115"/>
      <c r="D7" s="115"/>
      <c r="E7" s="115" t="s">
        <v>103</v>
      </c>
      <c r="F7" s="115" t="s">
        <v>149</v>
      </c>
      <c r="G7" s="115" t="s">
        <v>339</v>
      </c>
      <c r="H7" s="16"/>
      <c r="I7" s="118" t="s">
        <v>355</v>
      </c>
      <c r="J7" s="119" t="s">
        <v>356</v>
      </c>
      <c r="K7" s="119" t="s">
        <v>354</v>
      </c>
      <c r="O7" s="12" t="s">
        <v>353</v>
      </c>
      <c r="R7" s="12">
        <v>0.8</v>
      </c>
      <c r="S7" s="12" t="s">
        <v>334</v>
      </c>
    </row>
    <row r="8" spans="2:20" x14ac:dyDescent="0.25">
      <c r="B8" s="114" t="s">
        <v>0</v>
      </c>
      <c r="C8" s="115" t="s">
        <v>943</v>
      </c>
      <c r="D8" s="112" t="s">
        <v>352</v>
      </c>
      <c r="E8" s="112"/>
      <c r="F8" s="112"/>
      <c r="G8" s="112"/>
      <c r="H8" s="17"/>
      <c r="I8" s="118"/>
      <c r="J8" s="119"/>
      <c r="K8" s="119"/>
    </row>
    <row r="9" spans="2:20" x14ac:dyDescent="0.25">
      <c r="B9" s="114"/>
      <c r="C9" s="112"/>
      <c r="D9" s="112"/>
      <c r="E9" s="112"/>
      <c r="F9" s="112"/>
      <c r="G9" s="112"/>
      <c r="H9" s="17"/>
      <c r="I9" s="118"/>
      <c r="J9" s="119"/>
      <c r="K9" s="119"/>
    </row>
    <row r="10" spans="2:20" x14ac:dyDescent="0.25">
      <c r="B10" s="114"/>
      <c r="C10" s="112"/>
      <c r="D10" s="112"/>
      <c r="E10" s="112"/>
      <c r="F10" s="112"/>
      <c r="G10" s="112"/>
      <c r="H10" s="17"/>
      <c r="I10" s="118"/>
      <c r="J10" s="119"/>
      <c r="K10" s="119"/>
    </row>
    <row r="11" spans="2:20" x14ac:dyDescent="0.25">
      <c r="B11" s="112" t="s">
        <v>302</v>
      </c>
      <c r="C11" s="112"/>
      <c r="D11" s="112"/>
      <c r="E11" s="112"/>
      <c r="F11" s="112"/>
      <c r="G11" s="112"/>
      <c r="H11" s="17"/>
      <c r="I11" s="17"/>
      <c r="J11" s="32"/>
      <c r="K11" s="32"/>
    </row>
    <row r="12" spans="2:20" x14ac:dyDescent="0.25">
      <c r="B12" s="112" t="s">
        <v>303</v>
      </c>
      <c r="C12" s="112"/>
      <c r="D12" s="112"/>
      <c r="E12" s="112"/>
      <c r="F12" s="112"/>
      <c r="G12" s="112"/>
      <c r="H12" s="17"/>
      <c r="I12" s="17"/>
      <c r="J12" s="32"/>
      <c r="K12" s="32"/>
    </row>
    <row r="13" spans="2:20" x14ac:dyDescent="0.25">
      <c r="B13" s="27" t="s">
        <v>3</v>
      </c>
      <c r="C13" s="28">
        <v>6</v>
      </c>
      <c r="D13" s="29">
        <f t="shared" ref="D13:D19" si="0">K13</f>
        <v>15.92</v>
      </c>
      <c r="E13" s="28"/>
      <c r="F13" s="28">
        <v>101</v>
      </c>
      <c r="G13" s="28">
        <f t="shared" ref="G13:G19" si="1">($R$5*(C13+2*$R$4))</f>
        <v>96</v>
      </c>
      <c r="I13" s="12">
        <f>IF(C13&lt;7.9,5,14)</f>
        <v>5</v>
      </c>
      <c r="J13" s="31">
        <v>3.9</v>
      </c>
      <c r="K13" s="33">
        <f>I13+J13*2.8</f>
        <v>15.92</v>
      </c>
    </row>
    <row r="14" spans="2:20" x14ac:dyDescent="0.25">
      <c r="B14" s="27" t="s">
        <v>5</v>
      </c>
      <c r="C14" s="28">
        <v>10</v>
      </c>
      <c r="D14" s="29">
        <f t="shared" si="0"/>
        <v>32.76</v>
      </c>
      <c r="E14" s="28"/>
      <c r="F14" s="28">
        <v>101</v>
      </c>
      <c r="G14" s="28">
        <f t="shared" si="1"/>
        <v>128</v>
      </c>
      <c r="I14" s="12">
        <f t="shared" ref="I14:I230" si="2">IF(C14&lt;7.9,5,14)</f>
        <v>14</v>
      </c>
      <c r="J14" s="31">
        <v>6.7</v>
      </c>
      <c r="K14" s="33">
        <f t="shared" ref="K14:K230" si="3">I14+J14*2.8</f>
        <v>32.76</v>
      </c>
    </row>
    <row r="15" spans="2:20" x14ac:dyDescent="0.25">
      <c r="B15" s="27" t="s">
        <v>7</v>
      </c>
      <c r="C15" s="28">
        <v>8</v>
      </c>
      <c r="D15" s="29">
        <f t="shared" si="0"/>
        <v>29.4</v>
      </c>
      <c r="E15" s="28"/>
      <c r="F15" s="28">
        <v>101</v>
      </c>
      <c r="G15" s="28">
        <f t="shared" si="1"/>
        <v>112</v>
      </c>
      <c r="I15" s="12">
        <f t="shared" si="2"/>
        <v>14</v>
      </c>
      <c r="J15" s="31">
        <v>5.5</v>
      </c>
      <c r="K15" s="33">
        <f t="shared" si="3"/>
        <v>29.4</v>
      </c>
    </row>
    <row r="16" spans="2:20" x14ac:dyDescent="0.25">
      <c r="B16" s="27" t="s">
        <v>9</v>
      </c>
      <c r="C16" s="28">
        <v>4</v>
      </c>
      <c r="D16" s="29">
        <f t="shared" si="0"/>
        <v>11.44</v>
      </c>
      <c r="E16" s="28"/>
      <c r="F16" s="28">
        <v>101</v>
      </c>
      <c r="G16" s="28">
        <f t="shared" si="1"/>
        <v>80</v>
      </c>
      <c r="I16" s="12">
        <f t="shared" si="2"/>
        <v>5</v>
      </c>
      <c r="J16" s="31">
        <v>2.2999999999999998</v>
      </c>
      <c r="K16" s="33">
        <f t="shared" si="3"/>
        <v>11.44</v>
      </c>
    </row>
    <row r="17" spans="2:19" x14ac:dyDescent="0.25">
      <c r="B17" s="27" t="s">
        <v>11</v>
      </c>
      <c r="C17" s="28">
        <v>6</v>
      </c>
      <c r="D17" s="29">
        <f t="shared" si="0"/>
        <v>15.92</v>
      </c>
      <c r="E17" s="28"/>
      <c r="F17" s="28">
        <v>101</v>
      </c>
      <c r="G17" s="28">
        <f t="shared" si="1"/>
        <v>96</v>
      </c>
      <c r="I17" s="12">
        <f t="shared" si="2"/>
        <v>5</v>
      </c>
      <c r="J17" s="31">
        <v>3.9</v>
      </c>
      <c r="K17" s="33">
        <f t="shared" si="3"/>
        <v>15.92</v>
      </c>
    </row>
    <row r="18" spans="2:19" x14ac:dyDescent="0.25">
      <c r="B18" s="27" t="s">
        <v>13</v>
      </c>
      <c r="C18" s="28">
        <v>4</v>
      </c>
      <c r="D18" s="29">
        <f t="shared" si="0"/>
        <v>11.44</v>
      </c>
      <c r="E18" s="28"/>
      <c r="F18" s="28">
        <v>101</v>
      </c>
      <c r="G18" s="28">
        <f t="shared" si="1"/>
        <v>80</v>
      </c>
      <c r="I18" s="12">
        <f t="shared" si="2"/>
        <v>5</v>
      </c>
      <c r="J18" s="31">
        <v>2.2999999999999998</v>
      </c>
      <c r="K18" s="33">
        <f t="shared" si="3"/>
        <v>11.44</v>
      </c>
    </row>
    <row r="19" spans="2:19" x14ac:dyDescent="0.25">
      <c r="B19" s="27" t="s">
        <v>17</v>
      </c>
      <c r="C19" s="28">
        <v>8</v>
      </c>
      <c r="D19" s="29">
        <f t="shared" si="0"/>
        <v>29.4</v>
      </c>
      <c r="E19" s="28"/>
      <c r="F19" s="28">
        <v>101</v>
      </c>
      <c r="G19" s="28">
        <f t="shared" si="1"/>
        <v>112</v>
      </c>
      <c r="I19" s="12">
        <f t="shared" si="2"/>
        <v>14</v>
      </c>
      <c r="J19" s="31">
        <v>5.5</v>
      </c>
      <c r="K19" s="33">
        <f t="shared" si="3"/>
        <v>29.4</v>
      </c>
    </row>
    <row r="20" spans="2:19" x14ac:dyDescent="0.25">
      <c r="B20" s="25" t="s">
        <v>357</v>
      </c>
      <c r="C20" s="26"/>
      <c r="D20" s="30">
        <f>SUM(D13:D19)</f>
        <v>146.28</v>
      </c>
      <c r="E20" s="26"/>
      <c r="F20" s="26"/>
      <c r="G20" s="26">
        <f>SUM(G13:G19)</f>
        <v>704</v>
      </c>
      <c r="H20" s="17"/>
      <c r="I20" s="17"/>
      <c r="J20" s="32"/>
      <c r="K20" s="34">
        <f>SUM(K13:K19)</f>
        <v>146.28</v>
      </c>
    </row>
    <row r="21" spans="2:19" x14ac:dyDescent="0.25">
      <c r="B21" s="112" t="s">
        <v>304</v>
      </c>
      <c r="C21" s="112"/>
      <c r="D21" s="112"/>
      <c r="E21" s="112"/>
      <c r="F21" s="112"/>
      <c r="G21" s="112"/>
      <c r="H21" s="17"/>
      <c r="I21" s="17"/>
      <c r="J21" s="32"/>
      <c r="K21" s="32"/>
      <c r="S21" s="12">
        <v>14</v>
      </c>
    </row>
    <row r="22" spans="2:19" x14ac:dyDescent="0.25">
      <c r="B22" s="27" t="s">
        <v>247</v>
      </c>
      <c r="C22" s="28">
        <v>4</v>
      </c>
      <c r="D22" s="29">
        <f t="shared" ref="D22:D46" si="4">K22</f>
        <v>11.44</v>
      </c>
      <c r="E22" s="28"/>
      <c r="F22" s="28">
        <v>201</v>
      </c>
      <c r="G22" s="28">
        <f t="shared" ref="G22:G46" si="5">($R$5*(C22+2*$R$4))</f>
        <v>80</v>
      </c>
      <c r="I22" s="12">
        <f t="shared" si="2"/>
        <v>5</v>
      </c>
      <c r="J22" s="31">
        <v>2.2999999999999998</v>
      </c>
      <c r="K22" s="33">
        <f t="shared" si="3"/>
        <v>11.44</v>
      </c>
      <c r="S22" s="12">
        <v>5</v>
      </c>
    </row>
    <row r="23" spans="2:19" x14ac:dyDescent="0.25">
      <c r="B23" s="27" t="s">
        <v>248</v>
      </c>
      <c r="C23" s="28">
        <v>8</v>
      </c>
      <c r="D23" s="29">
        <f t="shared" si="4"/>
        <v>29.4</v>
      </c>
      <c r="E23" s="28"/>
      <c r="F23" s="28">
        <v>201</v>
      </c>
      <c r="G23" s="28">
        <f t="shared" si="5"/>
        <v>112</v>
      </c>
      <c r="I23" s="12">
        <f t="shared" si="2"/>
        <v>14</v>
      </c>
      <c r="J23" s="31">
        <v>5.5</v>
      </c>
      <c r="K23" s="33">
        <f t="shared" si="3"/>
        <v>29.4</v>
      </c>
    </row>
    <row r="24" spans="2:19" x14ac:dyDescent="0.25">
      <c r="B24" s="27" t="s">
        <v>249</v>
      </c>
      <c r="C24" s="28">
        <v>6</v>
      </c>
      <c r="D24" s="29">
        <f t="shared" si="4"/>
        <v>15.92</v>
      </c>
      <c r="E24" s="28"/>
      <c r="F24" s="28">
        <v>201</v>
      </c>
      <c r="G24" s="28">
        <f t="shared" si="5"/>
        <v>96</v>
      </c>
      <c r="I24" s="12">
        <f t="shared" si="2"/>
        <v>5</v>
      </c>
      <c r="J24" s="31">
        <v>3.9</v>
      </c>
      <c r="K24" s="33">
        <f t="shared" si="3"/>
        <v>15.92</v>
      </c>
    </row>
    <row r="25" spans="2:19" x14ac:dyDescent="0.25">
      <c r="B25" s="27" t="s">
        <v>250</v>
      </c>
      <c r="C25" s="28">
        <v>6</v>
      </c>
      <c r="D25" s="29">
        <f t="shared" si="4"/>
        <v>15.92</v>
      </c>
      <c r="E25" s="28"/>
      <c r="F25" s="28">
        <v>203</v>
      </c>
      <c r="G25" s="28">
        <f t="shared" si="5"/>
        <v>96</v>
      </c>
      <c r="I25" s="12">
        <f t="shared" si="2"/>
        <v>5</v>
      </c>
      <c r="J25" s="31">
        <v>3.9</v>
      </c>
      <c r="K25" s="33">
        <f t="shared" si="3"/>
        <v>15.92</v>
      </c>
    </row>
    <row r="26" spans="2:19" x14ac:dyDescent="0.25">
      <c r="B26" s="27" t="s">
        <v>251</v>
      </c>
      <c r="C26" s="28">
        <v>3</v>
      </c>
      <c r="D26" s="29">
        <f t="shared" si="4"/>
        <v>9.1999999999999993</v>
      </c>
      <c r="E26" s="28"/>
      <c r="F26" s="28">
        <v>203</v>
      </c>
      <c r="G26" s="28">
        <f t="shared" si="5"/>
        <v>72</v>
      </c>
      <c r="I26" s="12">
        <f t="shared" si="2"/>
        <v>5</v>
      </c>
      <c r="J26" s="31">
        <v>1.5</v>
      </c>
      <c r="K26" s="33">
        <f t="shared" si="3"/>
        <v>9.1999999999999993</v>
      </c>
    </row>
    <row r="27" spans="2:19" x14ac:dyDescent="0.25">
      <c r="B27" s="27" t="s">
        <v>252</v>
      </c>
      <c r="C27" s="28">
        <v>10</v>
      </c>
      <c r="D27" s="29">
        <f t="shared" si="4"/>
        <v>32.76</v>
      </c>
      <c r="E27" s="28"/>
      <c r="F27" s="28">
        <v>203</v>
      </c>
      <c r="G27" s="28">
        <f t="shared" si="5"/>
        <v>128</v>
      </c>
      <c r="I27" s="12">
        <f t="shared" si="2"/>
        <v>14</v>
      </c>
      <c r="J27" s="31">
        <v>6.7</v>
      </c>
      <c r="K27" s="33">
        <f t="shared" si="3"/>
        <v>32.76</v>
      </c>
    </row>
    <row r="28" spans="2:19" x14ac:dyDescent="0.25">
      <c r="B28" s="27" t="s">
        <v>253</v>
      </c>
      <c r="C28" s="28">
        <v>3</v>
      </c>
      <c r="D28" s="29">
        <f t="shared" si="4"/>
        <v>9.1999999999999993</v>
      </c>
      <c r="E28" s="28"/>
      <c r="F28" s="28">
        <v>204</v>
      </c>
      <c r="G28" s="28">
        <f t="shared" si="5"/>
        <v>72</v>
      </c>
      <c r="I28" s="12">
        <f t="shared" si="2"/>
        <v>5</v>
      </c>
      <c r="J28" s="31">
        <v>1.5</v>
      </c>
      <c r="K28" s="33">
        <f t="shared" si="3"/>
        <v>9.1999999999999993</v>
      </c>
    </row>
    <row r="29" spans="2:19" x14ac:dyDescent="0.25">
      <c r="B29" s="27" t="s">
        <v>254</v>
      </c>
      <c r="C29" s="28">
        <v>4</v>
      </c>
      <c r="D29" s="29">
        <f t="shared" si="4"/>
        <v>11.44</v>
      </c>
      <c r="E29" s="28"/>
      <c r="F29" s="28">
        <v>204</v>
      </c>
      <c r="G29" s="28">
        <f t="shared" si="5"/>
        <v>80</v>
      </c>
      <c r="I29" s="12">
        <f t="shared" si="2"/>
        <v>5</v>
      </c>
      <c r="J29" s="31">
        <v>2.2999999999999998</v>
      </c>
      <c r="K29" s="33">
        <f t="shared" si="3"/>
        <v>11.44</v>
      </c>
    </row>
    <row r="30" spans="2:19" x14ac:dyDescent="0.25">
      <c r="B30" s="27" t="s">
        <v>255</v>
      </c>
      <c r="C30" s="28">
        <v>7</v>
      </c>
      <c r="D30" s="29">
        <f t="shared" si="4"/>
        <v>18.16</v>
      </c>
      <c r="E30" s="28"/>
      <c r="F30" s="28">
        <v>201</v>
      </c>
      <c r="G30" s="28">
        <f t="shared" si="5"/>
        <v>104</v>
      </c>
      <c r="I30" s="12">
        <f t="shared" si="2"/>
        <v>5</v>
      </c>
      <c r="J30" s="31">
        <v>4.7</v>
      </c>
      <c r="K30" s="33">
        <f t="shared" si="3"/>
        <v>18.16</v>
      </c>
    </row>
    <row r="31" spans="2:19" x14ac:dyDescent="0.25">
      <c r="B31" s="27" t="s">
        <v>256</v>
      </c>
      <c r="C31" s="28">
        <v>12</v>
      </c>
      <c r="D31" s="29">
        <f t="shared" si="4"/>
        <v>37.24</v>
      </c>
      <c r="E31" s="28"/>
      <c r="F31" s="28">
        <v>204</v>
      </c>
      <c r="G31" s="28">
        <f t="shared" si="5"/>
        <v>144</v>
      </c>
      <c r="I31" s="12">
        <f t="shared" si="2"/>
        <v>14</v>
      </c>
      <c r="J31" s="31">
        <v>8.3000000000000007</v>
      </c>
      <c r="K31" s="33">
        <f t="shared" si="3"/>
        <v>37.24</v>
      </c>
    </row>
    <row r="32" spans="2:19" x14ac:dyDescent="0.25">
      <c r="B32" s="27" t="s">
        <v>257</v>
      </c>
      <c r="C32" s="28">
        <v>6</v>
      </c>
      <c r="D32" s="29">
        <f t="shared" si="4"/>
        <v>15.92</v>
      </c>
      <c r="E32" s="28"/>
      <c r="F32" s="28">
        <v>205</v>
      </c>
      <c r="G32" s="28">
        <f t="shared" si="5"/>
        <v>96</v>
      </c>
      <c r="I32" s="12">
        <f t="shared" si="2"/>
        <v>5</v>
      </c>
      <c r="J32" s="31">
        <v>3.9</v>
      </c>
      <c r="K32" s="33">
        <f t="shared" si="3"/>
        <v>15.92</v>
      </c>
    </row>
    <row r="33" spans="2:19" x14ac:dyDescent="0.25">
      <c r="B33" s="27" t="s">
        <v>258</v>
      </c>
      <c r="C33" s="28">
        <v>5</v>
      </c>
      <c r="D33" s="29">
        <f t="shared" si="4"/>
        <v>13.68</v>
      </c>
      <c r="E33" s="28"/>
      <c r="F33" s="28">
        <v>205</v>
      </c>
      <c r="G33" s="28">
        <f t="shared" si="5"/>
        <v>88</v>
      </c>
      <c r="I33" s="12">
        <f t="shared" si="2"/>
        <v>5</v>
      </c>
      <c r="J33" s="31">
        <v>3.1</v>
      </c>
      <c r="K33" s="33">
        <f t="shared" si="3"/>
        <v>13.68</v>
      </c>
    </row>
    <row r="34" spans="2:19" x14ac:dyDescent="0.25">
      <c r="B34" s="27" t="s">
        <v>259</v>
      </c>
      <c r="C34" s="28">
        <v>8</v>
      </c>
      <c r="D34" s="29">
        <f t="shared" si="4"/>
        <v>29.4</v>
      </c>
      <c r="E34" s="28"/>
      <c r="F34" s="28">
        <v>201</v>
      </c>
      <c r="G34" s="28">
        <f t="shared" si="5"/>
        <v>112</v>
      </c>
      <c r="I34" s="12">
        <f t="shared" si="2"/>
        <v>14</v>
      </c>
      <c r="J34" s="31">
        <v>5.5</v>
      </c>
      <c r="K34" s="33">
        <f t="shared" si="3"/>
        <v>29.4</v>
      </c>
      <c r="R34" s="12" t="s">
        <v>341</v>
      </c>
      <c r="S34" s="12">
        <v>354</v>
      </c>
    </row>
    <row r="35" spans="2:19" x14ac:dyDescent="0.25">
      <c r="B35" s="27" t="s">
        <v>260</v>
      </c>
      <c r="C35" s="28">
        <v>10</v>
      </c>
      <c r="D35" s="29">
        <f t="shared" si="4"/>
        <v>32.76</v>
      </c>
      <c r="E35" s="28"/>
      <c r="F35" s="28">
        <v>205</v>
      </c>
      <c r="G35" s="28">
        <f t="shared" si="5"/>
        <v>128</v>
      </c>
      <c r="I35" s="12">
        <f t="shared" si="2"/>
        <v>14</v>
      </c>
      <c r="J35" s="31">
        <v>6.7</v>
      </c>
      <c r="K35" s="33">
        <f t="shared" si="3"/>
        <v>32.76</v>
      </c>
    </row>
    <row r="36" spans="2:19" x14ac:dyDescent="0.25">
      <c r="B36" s="27" t="s">
        <v>261</v>
      </c>
      <c r="C36" s="28">
        <v>8</v>
      </c>
      <c r="D36" s="29">
        <f t="shared" si="4"/>
        <v>29.4</v>
      </c>
      <c r="E36" s="28"/>
      <c r="F36" s="28">
        <v>202</v>
      </c>
      <c r="G36" s="28">
        <f t="shared" si="5"/>
        <v>112</v>
      </c>
      <c r="I36" s="12">
        <f t="shared" si="2"/>
        <v>14</v>
      </c>
      <c r="J36" s="31">
        <v>5.5</v>
      </c>
      <c r="K36" s="33">
        <f t="shared" si="3"/>
        <v>29.4</v>
      </c>
    </row>
    <row r="37" spans="2:19" x14ac:dyDescent="0.25">
      <c r="B37" s="27" t="s">
        <v>262</v>
      </c>
      <c r="C37" s="28">
        <v>10</v>
      </c>
      <c r="D37" s="29">
        <f t="shared" si="4"/>
        <v>32.76</v>
      </c>
      <c r="E37" s="28"/>
      <c r="F37" s="28">
        <v>206</v>
      </c>
      <c r="G37" s="28">
        <f t="shared" si="5"/>
        <v>128</v>
      </c>
      <c r="I37" s="12">
        <f t="shared" si="2"/>
        <v>14</v>
      </c>
      <c r="J37" s="31">
        <v>6.7</v>
      </c>
      <c r="K37" s="33">
        <f t="shared" si="3"/>
        <v>32.76</v>
      </c>
    </row>
    <row r="38" spans="2:19" x14ac:dyDescent="0.25">
      <c r="B38" s="27" t="s">
        <v>263</v>
      </c>
      <c r="C38" s="28">
        <v>6</v>
      </c>
      <c r="D38" s="29">
        <f t="shared" si="4"/>
        <v>15.92</v>
      </c>
      <c r="E38" s="28"/>
      <c r="F38" s="28">
        <v>201</v>
      </c>
      <c r="G38" s="28">
        <f t="shared" si="5"/>
        <v>96</v>
      </c>
      <c r="I38" s="12">
        <f t="shared" si="2"/>
        <v>5</v>
      </c>
      <c r="J38" s="31">
        <v>3.9</v>
      </c>
      <c r="K38" s="33">
        <f t="shared" si="3"/>
        <v>15.92</v>
      </c>
    </row>
    <row r="39" spans="2:19" x14ac:dyDescent="0.25">
      <c r="B39" s="27" t="s">
        <v>264</v>
      </c>
      <c r="C39" s="28">
        <v>6</v>
      </c>
      <c r="D39" s="29">
        <f t="shared" si="4"/>
        <v>15.92</v>
      </c>
      <c r="E39" s="28"/>
      <c r="F39" s="28">
        <v>206</v>
      </c>
      <c r="G39" s="28">
        <f t="shared" si="5"/>
        <v>96</v>
      </c>
      <c r="I39" s="12">
        <f t="shared" si="2"/>
        <v>5</v>
      </c>
      <c r="J39" s="31">
        <v>3.9</v>
      </c>
      <c r="K39" s="33">
        <f t="shared" si="3"/>
        <v>15.92</v>
      </c>
    </row>
    <row r="40" spans="2:19" x14ac:dyDescent="0.25">
      <c r="B40" s="27" t="s">
        <v>265</v>
      </c>
      <c r="C40" s="28">
        <v>4</v>
      </c>
      <c r="D40" s="29">
        <f t="shared" si="4"/>
        <v>11.44</v>
      </c>
      <c r="E40" s="28"/>
      <c r="F40" s="28">
        <v>206</v>
      </c>
      <c r="G40" s="28">
        <f t="shared" si="5"/>
        <v>80</v>
      </c>
      <c r="I40" s="12">
        <f t="shared" si="2"/>
        <v>5</v>
      </c>
      <c r="J40" s="31">
        <v>2.2999999999999998</v>
      </c>
      <c r="K40" s="33">
        <f t="shared" si="3"/>
        <v>11.44</v>
      </c>
    </row>
    <row r="41" spans="2:19" x14ac:dyDescent="0.25">
      <c r="B41" s="27" t="s">
        <v>266</v>
      </c>
      <c r="C41" s="28">
        <v>8</v>
      </c>
      <c r="D41" s="29">
        <f t="shared" si="4"/>
        <v>29.4</v>
      </c>
      <c r="E41" s="28"/>
      <c r="F41" s="28">
        <v>202</v>
      </c>
      <c r="G41" s="28">
        <f t="shared" si="5"/>
        <v>112</v>
      </c>
      <c r="I41" s="12">
        <f t="shared" si="2"/>
        <v>14</v>
      </c>
      <c r="J41" s="31">
        <v>5.5</v>
      </c>
      <c r="K41" s="33">
        <f t="shared" si="3"/>
        <v>29.4</v>
      </c>
    </row>
    <row r="42" spans="2:19" x14ac:dyDescent="0.25">
      <c r="B42" s="27" t="s">
        <v>267</v>
      </c>
      <c r="C42" s="28">
        <v>8</v>
      </c>
      <c r="D42" s="29">
        <f t="shared" si="4"/>
        <v>29.4</v>
      </c>
      <c r="E42" s="28"/>
      <c r="F42" s="28">
        <v>201</v>
      </c>
      <c r="G42" s="28">
        <f t="shared" si="5"/>
        <v>112</v>
      </c>
      <c r="I42" s="12">
        <f t="shared" si="2"/>
        <v>14</v>
      </c>
      <c r="J42" s="31">
        <v>5.5</v>
      </c>
      <c r="K42" s="33">
        <f t="shared" si="3"/>
        <v>29.4</v>
      </c>
    </row>
    <row r="43" spans="2:19" x14ac:dyDescent="0.25">
      <c r="B43" s="27" t="s">
        <v>268</v>
      </c>
      <c r="C43" s="28">
        <v>8</v>
      </c>
      <c r="D43" s="29">
        <f t="shared" si="4"/>
        <v>29.4</v>
      </c>
      <c r="E43" s="28"/>
      <c r="F43" s="28">
        <v>201</v>
      </c>
      <c r="G43" s="28">
        <f t="shared" si="5"/>
        <v>112</v>
      </c>
      <c r="I43" s="12">
        <f t="shared" si="2"/>
        <v>14</v>
      </c>
      <c r="J43" s="31">
        <v>5.5</v>
      </c>
      <c r="K43" s="33">
        <f t="shared" si="3"/>
        <v>29.4</v>
      </c>
    </row>
    <row r="44" spans="2:19" x14ac:dyDescent="0.25">
      <c r="B44" s="27" t="s">
        <v>269</v>
      </c>
      <c r="C44" s="28">
        <v>12</v>
      </c>
      <c r="D44" s="29">
        <f t="shared" si="4"/>
        <v>37.24</v>
      </c>
      <c r="E44" s="28"/>
      <c r="F44" s="28">
        <v>201</v>
      </c>
      <c r="G44" s="28">
        <f t="shared" si="5"/>
        <v>144</v>
      </c>
      <c r="I44" s="12">
        <f t="shared" si="2"/>
        <v>14</v>
      </c>
      <c r="J44" s="31">
        <v>8.3000000000000007</v>
      </c>
      <c r="K44" s="33">
        <f t="shared" si="3"/>
        <v>37.24</v>
      </c>
    </row>
    <row r="45" spans="2:19" x14ac:dyDescent="0.25">
      <c r="B45" s="27" t="s">
        <v>270</v>
      </c>
      <c r="C45" s="28">
        <v>8</v>
      </c>
      <c r="D45" s="29">
        <f t="shared" si="4"/>
        <v>29.4</v>
      </c>
      <c r="E45" s="28"/>
      <c r="F45" s="28">
        <v>201</v>
      </c>
      <c r="G45" s="28">
        <f t="shared" si="5"/>
        <v>112</v>
      </c>
      <c r="I45" s="12">
        <f t="shared" si="2"/>
        <v>14</v>
      </c>
      <c r="J45" s="31">
        <v>5.5</v>
      </c>
      <c r="K45" s="33">
        <f t="shared" si="3"/>
        <v>29.4</v>
      </c>
    </row>
    <row r="46" spans="2:19" x14ac:dyDescent="0.25">
      <c r="B46" s="27" t="s">
        <v>272</v>
      </c>
      <c r="C46" s="28">
        <v>15</v>
      </c>
      <c r="D46" s="29">
        <f t="shared" si="4"/>
        <v>43.959999999999994</v>
      </c>
      <c r="E46" s="28"/>
      <c r="F46" s="28">
        <v>201</v>
      </c>
      <c r="G46" s="28">
        <f t="shared" si="5"/>
        <v>168</v>
      </c>
      <c r="I46" s="12">
        <f t="shared" si="2"/>
        <v>14</v>
      </c>
      <c r="J46" s="31">
        <v>10.7</v>
      </c>
      <c r="K46" s="33">
        <f t="shared" si="3"/>
        <v>43.959999999999994</v>
      </c>
    </row>
    <row r="47" spans="2:19" x14ac:dyDescent="0.25">
      <c r="B47" s="25" t="s">
        <v>358</v>
      </c>
      <c r="C47" s="26"/>
      <c r="D47" s="30">
        <f>SUM(D22:D46)</f>
        <v>586.67999999999995</v>
      </c>
      <c r="E47" s="26"/>
      <c r="F47" s="26"/>
      <c r="G47" s="26">
        <f>SUM(G22:G46)</f>
        <v>2680</v>
      </c>
      <c r="H47" s="17"/>
      <c r="I47" s="17"/>
      <c r="J47" s="32"/>
      <c r="K47" s="34">
        <f>SUM(K22:K46)</f>
        <v>586.67999999999995</v>
      </c>
    </row>
    <row r="48" spans="2:19" ht="14.25" customHeight="1" x14ac:dyDescent="0.25">
      <c r="B48" s="112" t="s">
        <v>321</v>
      </c>
      <c r="C48" s="112"/>
      <c r="D48" s="112"/>
      <c r="E48" s="112"/>
      <c r="F48" s="112"/>
      <c r="G48" s="112"/>
      <c r="H48" s="17"/>
      <c r="I48" s="17"/>
      <c r="J48" s="32"/>
      <c r="K48" s="32"/>
    </row>
    <row r="49" spans="2:11" ht="14.25" customHeight="1" x14ac:dyDescent="0.25">
      <c r="B49" s="42" t="s">
        <v>273</v>
      </c>
      <c r="C49" s="40">
        <v>8</v>
      </c>
      <c r="D49" s="41">
        <f t="shared" ref="D49:D113" si="6">K49</f>
        <v>29.4</v>
      </c>
      <c r="E49" s="40"/>
      <c r="F49" s="40">
        <v>304</v>
      </c>
      <c r="G49" s="40">
        <f t="shared" ref="G49:G113" si="7">($R$5*(C49+2*$R$4))</f>
        <v>112</v>
      </c>
      <c r="H49" s="17"/>
      <c r="I49" s="12">
        <f t="shared" si="2"/>
        <v>14</v>
      </c>
      <c r="J49" s="31">
        <v>5.5</v>
      </c>
      <c r="K49" s="33">
        <f t="shared" si="3"/>
        <v>29.4</v>
      </c>
    </row>
    <row r="50" spans="2:11" ht="14.25" customHeight="1" x14ac:dyDescent="0.25">
      <c r="B50" s="42" t="s">
        <v>274</v>
      </c>
      <c r="C50" s="40">
        <v>16</v>
      </c>
      <c r="D50" s="41">
        <f t="shared" si="6"/>
        <v>46.199999999999996</v>
      </c>
      <c r="E50" s="40"/>
      <c r="F50" s="40">
        <v>304</v>
      </c>
      <c r="G50" s="40">
        <f t="shared" si="7"/>
        <v>176</v>
      </c>
      <c r="H50" s="17"/>
      <c r="I50" s="12">
        <f t="shared" si="2"/>
        <v>14</v>
      </c>
      <c r="J50" s="31">
        <v>11.5</v>
      </c>
      <c r="K50" s="33">
        <f t="shared" si="3"/>
        <v>46.199999999999996</v>
      </c>
    </row>
    <row r="51" spans="2:11" ht="14.25" customHeight="1" x14ac:dyDescent="0.25">
      <c r="B51" s="42" t="s">
        <v>275</v>
      </c>
      <c r="C51" s="40">
        <v>16</v>
      </c>
      <c r="D51" s="41">
        <f t="shared" si="6"/>
        <v>46.199999999999996</v>
      </c>
      <c r="E51" s="40"/>
      <c r="F51" s="40">
        <v>304</v>
      </c>
      <c r="G51" s="40">
        <f t="shared" si="7"/>
        <v>176</v>
      </c>
      <c r="H51" s="17"/>
      <c r="I51" s="12">
        <f t="shared" si="2"/>
        <v>14</v>
      </c>
      <c r="J51" s="31">
        <v>11.5</v>
      </c>
      <c r="K51" s="33">
        <f t="shared" si="3"/>
        <v>46.199999999999996</v>
      </c>
    </row>
    <row r="52" spans="2:11" ht="14.25" customHeight="1" x14ac:dyDescent="0.25">
      <c r="B52" s="42" t="s">
        <v>276</v>
      </c>
      <c r="C52" s="40">
        <v>12</v>
      </c>
      <c r="D52" s="41">
        <f t="shared" si="6"/>
        <v>37.24</v>
      </c>
      <c r="E52" s="40"/>
      <c r="F52" s="40">
        <v>304</v>
      </c>
      <c r="G52" s="40">
        <f t="shared" si="7"/>
        <v>144</v>
      </c>
      <c r="H52" s="17"/>
      <c r="I52" s="12">
        <f t="shared" si="2"/>
        <v>14</v>
      </c>
      <c r="J52" s="31">
        <v>8.3000000000000007</v>
      </c>
      <c r="K52" s="33">
        <f t="shared" si="3"/>
        <v>37.24</v>
      </c>
    </row>
    <row r="53" spans="2:11" ht="14.25" customHeight="1" x14ac:dyDescent="0.25">
      <c r="B53" s="42" t="s">
        <v>277</v>
      </c>
      <c r="C53" s="40">
        <v>12</v>
      </c>
      <c r="D53" s="41">
        <f t="shared" si="6"/>
        <v>37.24</v>
      </c>
      <c r="E53" s="40"/>
      <c r="F53" s="40">
        <v>304</v>
      </c>
      <c r="G53" s="40">
        <f t="shared" si="7"/>
        <v>144</v>
      </c>
      <c r="H53" s="17"/>
      <c r="I53" s="12">
        <f t="shared" si="2"/>
        <v>14</v>
      </c>
      <c r="J53" s="31">
        <v>8.3000000000000007</v>
      </c>
      <c r="K53" s="33">
        <f t="shared" si="3"/>
        <v>37.24</v>
      </c>
    </row>
    <row r="54" spans="2:11" ht="14.25" customHeight="1" x14ac:dyDescent="0.25">
      <c r="B54" s="42" t="s">
        <v>278</v>
      </c>
      <c r="C54" s="40">
        <v>6</v>
      </c>
      <c r="D54" s="41">
        <f t="shared" si="6"/>
        <v>15.92</v>
      </c>
      <c r="E54" s="40"/>
      <c r="F54" s="40">
        <v>301</v>
      </c>
      <c r="G54" s="40">
        <f t="shared" si="7"/>
        <v>96</v>
      </c>
      <c r="H54" s="17"/>
      <c r="I54" s="12">
        <f t="shared" si="2"/>
        <v>5</v>
      </c>
      <c r="J54" s="31">
        <v>3.9</v>
      </c>
      <c r="K54" s="33">
        <f t="shared" si="3"/>
        <v>15.92</v>
      </c>
    </row>
    <row r="55" spans="2:11" ht="14.25" customHeight="1" x14ac:dyDescent="0.25">
      <c r="B55" s="42" t="s">
        <v>279</v>
      </c>
      <c r="C55" s="40">
        <v>4</v>
      </c>
      <c r="D55" s="41">
        <f t="shared" si="6"/>
        <v>11.44</v>
      </c>
      <c r="E55" s="40"/>
      <c r="F55" s="40">
        <v>301</v>
      </c>
      <c r="G55" s="40">
        <f t="shared" si="7"/>
        <v>80</v>
      </c>
      <c r="H55" s="17"/>
      <c r="I55" s="12">
        <f t="shared" si="2"/>
        <v>5</v>
      </c>
      <c r="J55" s="31">
        <v>2.2999999999999998</v>
      </c>
      <c r="K55" s="33">
        <f t="shared" si="3"/>
        <v>11.44</v>
      </c>
    </row>
    <row r="56" spans="2:11" ht="14.25" customHeight="1" x14ac:dyDescent="0.25">
      <c r="B56" s="42" t="s">
        <v>280</v>
      </c>
      <c r="C56" s="40">
        <v>5</v>
      </c>
      <c r="D56" s="41">
        <f t="shared" si="6"/>
        <v>13.68</v>
      </c>
      <c r="E56" s="40"/>
      <c r="F56" s="40">
        <v>301</v>
      </c>
      <c r="G56" s="40">
        <f t="shared" si="7"/>
        <v>88</v>
      </c>
      <c r="H56" s="17"/>
      <c r="I56" s="12">
        <f t="shared" si="2"/>
        <v>5</v>
      </c>
      <c r="J56" s="31">
        <v>3.1</v>
      </c>
      <c r="K56" s="33">
        <f t="shared" si="3"/>
        <v>13.68</v>
      </c>
    </row>
    <row r="57" spans="2:11" ht="14.25" customHeight="1" x14ac:dyDescent="0.25">
      <c r="B57" s="42" t="s">
        <v>281</v>
      </c>
      <c r="C57" s="40">
        <v>6</v>
      </c>
      <c r="D57" s="41">
        <f t="shared" si="6"/>
        <v>15.92</v>
      </c>
      <c r="E57" s="40"/>
      <c r="F57" s="40">
        <v>301</v>
      </c>
      <c r="G57" s="40">
        <f t="shared" si="7"/>
        <v>96</v>
      </c>
      <c r="H57" s="17"/>
      <c r="I57" s="12">
        <f t="shared" si="2"/>
        <v>5</v>
      </c>
      <c r="J57" s="31">
        <v>3.9</v>
      </c>
      <c r="K57" s="33">
        <f t="shared" si="3"/>
        <v>15.92</v>
      </c>
    </row>
    <row r="58" spans="2:11" ht="14.25" customHeight="1" x14ac:dyDescent="0.25">
      <c r="B58" s="42" t="s">
        <v>282</v>
      </c>
      <c r="C58" s="40">
        <v>6</v>
      </c>
      <c r="D58" s="41">
        <f t="shared" si="6"/>
        <v>15.92</v>
      </c>
      <c r="E58" s="40"/>
      <c r="F58" s="40">
        <v>302</v>
      </c>
      <c r="G58" s="40">
        <f t="shared" si="7"/>
        <v>96</v>
      </c>
      <c r="H58" s="17"/>
      <c r="I58" s="12">
        <f t="shared" si="2"/>
        <v>5</v>
      </c>
      <c r="J58" s="31">
        <v>3.9</v>
      </c>
      <c r="K58" s="33">
        <f t="shared" si="3"/>
        <v>15.92</v>
      </c>
    </row>
    <row r="59" spans="2:11" ht="14.25" customHeight="1" x14ac:dyDescent="0.25">
      <c r="B59" s="42" t="s">
        <v>283</v>
      </c>
      <c r="C59" s="40">
        <v>16</v>
      </c>
      <c r="D59" s="41">
        <f t="shared" si="6"/>
        <v>46.199999999999996</v>
      </c>
      <c r="E59" s="40"/>
      <c r="F59" s="40">
        <v>304</v>
      </c>
      <c r="G59" s="40">
        <f t="shared" si="7"/>
        <v>176</v>
      </c>
      <c r="H59" s="17"/>
      <c r="I59" s="12">
        <f t="shared" si="2"/>
        <v>14</v>
      </c>
      <c r="J59" s="31">
        <v>11.5</v>
      </c>
      <c r="K59" s="33">
        <f t="shared" si="3"/>
        <v>46.199999999999996</v>
      </c>
    </row>
    <row r="60" spans="2:11" ht="14.25" customHeight="1" x14ac:dyDescent="0.25">
      <c r="B60" s="42" t="s">
        <v>284</v>
      </c>
      <c r="C60" s="40">
        <v>10</v>
      </c>
      <c r="D60" s="41">
        <f t="shared" si="6"/>
        <v>32.76</v>
      </c>
      <c r="E60" s="40"/>
      <c r="F60" s="40">
        <v>304</v>
      </c>
      <c r="G60" s="40">
        <f t="shared" si="7"/>
        <v>128</v>
      </c>
      <c r="H60" s="17"/>
      <c r="I60" s="12">
        <f t="shared" si="2"/>
        <v>14</v>
      </c>
      <c r="J60" s="31">
        <v>6.7</v>
      </c>
      <c r="K60" s="33">
        <f t="shared" si="3"/>
        <v>32.76</v>
      </c>
    </row>
    <row r="61" spans="2:11" ht="14.25" customHeight="1" x14ac:dyDescent="0.25">
      <c r="B61" s="42" t="s">
        <v>285</v>
      </c>
      <c r="C61" s="40">
        <v>10</v>
      </c>
      <c r="D61" s="41">
        <f t="shared" si="6"/>
        <v>32.76</v>
      </c>
      <c r="E61" s="40"/>
      <c r="F61" s="40">
        <v>304</v>
      </c>
      <c r="G61" s="40">
        <f t="shared" si="7"/>
        <v>128</v>
      </c>
      <c r="H61" s="17"/>
      <c r="I61" s="12">
        <f t="shared" si="2"/>
        <v>14</v>
      </c>
      <c r="J61" s="31">
        <v>6.7</v>
      </c>
      <c r="K61" s="33">
        <f t="shared" si="3"/>
        <v>32.76</v>
      </c>
    </row>
    <row r="62" spans="2:11" ht="14.25" customHeight="1" x14ac:dyDescent="0.25">
      <c r="B62" s="42" t="s">
        <v>286</v>
      </c>
      <c r="C62" s="40">
        <v>10</v>
      </c>
      <c r="D62" s="41">
        <f t="shared" si="6"/>
        <v>32.76</v>
      </c>
      <c r="E62" s="40"/>
      <c r="F62" s="40">
        <v>304</v>
      </c>
      <c r="G62" s="40">
        <f t="shared" si="7"/>
        <v>128</v>
      </c>
      <c r="H62" s="17"/>
      <c r="I62" s="12">
        <f t="shared" si="2"/>
        <v>14</v>
      </c>
      <c r="J62" s="31">
        <v>6.7</v>
      </c>
      <c r="K62" s="33">
        <f t="shared" si="3"/>
        <v>32.76</v>
      </c>
    </row>
    <row r="63" spans="2:11" ht="14.25" customHeight="1" x14ac:dyDescent="0.25">
      <c r="B63" s="42" t="s">
        <v>287</v>
      </c>
      <c r="C63" s="40">
        <v>10</v>
      </c>
      <c r="D63" s="41">
        <f t="shared" si="6"/>
        <v>32.76</v>
      </c>
      <c r="E63" s="40"/>
      <c r="F63" s="40">
        <v>304</v>
      </c>
      <c r="G63" s="40">
        <f t="shared" si="7"/>
        <v>128</v>
      </c>
      <c r="H63" s="17"/>
      <c r="I63" s="12">
        <f t="shared" si="2"/>
        <v>14</v>
      </c>
      <c r="J63" s="31">
        <v>6.7</v>
      </c>
      <c r="K63" s="33">
        <f t="shared" si="3"/>
        <v>32.76</v>
      </c>
    </row>
    <row r="64" spans="2:11" ht="14.25" customHeight="1" x14ac:dyDescent="0.25">
      <c r="B64" s="42" t="s">
        <v>288</v>
      </c>
      <c r="C64" s="40">
        <v>10</v>
      </c>
      <c r="D64" s="41">
        <f t="shared" si="6"/>
        <v>32.76</v>
      </c>
      <c r="E64" s="40"/>
      <c r="F64" s="40">
        <v>302</v>
      </c>
      <c r="G64" s="40">
        <f t="shared" si="7"/>
        <v>128</v>
      </c>
      <c r="H64" s="17"/>
      <c r="I64" s="12">
        <f t="shared" si="2"/>
        <v>14</v>
      </c>
      <c r="J64" s="31">
        <v>6.7</v>
      </c>
      <c r="K64" s="33">
        <f t="shared" si="3"/>
        <v>32.76</v>
      </c>
    </row>
    <row r="65" spans="2:14" ht="14.25" customHeight="1" x14ac:dyDescent="0.25">
      <c r="B65" s="42" t="s">
        <v>289</v>
      </c>
      <c r="C65" s="40">
        <v>8</v>
      </c>
      <c r="D65" s="41">
        <f t="shared" si="6"/>
        <v>29.4</v>
      </c>
      <c r="E65" s="40"/>
      <c r="F65" s="40">
        <v>302</v>
      </c>
      <c r="G65" s="40">
        <f t="shared" si="7"/>
        <v>112</v>
      </c>
      <c r="H65" s="17"/>
      <c r="I65" s="12">
        <f t="shared" si="2"/>
        <v>14</v>
      </c>
      <c r="J65" s="31">
        <v>5.5</v>
      </c>
      <c r="K65" s="33">
        <f t="shared" si="3"/>
        <v>29.4</v>
      </c>
    </row>
    <row r="66" spans="2:14" ht="14.25" customHeight="1" x14ac:dyDescent="0.25">
      <c r="B66" s="42" t="s">
        <v>290</v>
      </c>
      <c r="C66" s="40">
        <v>8</v>
      </c>
      <c r="D66" s="41">
        <f t="shared" si="6"/>
        <v>29.4</v>
      </c>
      <c r="E66" s="40"/>
      <c r="F66" s="40">
        <v>302</v>
      </c>
      <c r="G66" s="40">
        <f t="shared" si="7"/>
        <v>112</v>
      </c>
      <c r="H66" s="17"/>
      <c r="I66" s="12">
        <f t="shared" si="2"/>
        <v>14</v>
      </c>
      <c r="J66" s="31">
        <v>5.5</v>
      </c>
      <c r="K66" s="33">
        <f t="shared" si="3"/>
        <v>29.4</v>
      </c>
    </row>
    <row r="67" spans="2:14" ht="14.25" customHeight="1" x14ac:dyDescent="0.25">
      <c r="B67" s="42" t="s">
        <v>291</v>
      </c>
      <c r="C67" s="40">
        <v>10</v>
      </c>
      <c r="D67" s="41">
        <f t="shared" si="6"/>
        <v>32.76</v>
      </c>
      <c r="E67" s="40"/>
      <c r="F67" s="40">
        <v>302</v>
      </c>
      <c r="G67" s="40">
        <f t="shared" si="7"/>
        <v>128</v>
      </c>
      <c r="H67" s="17"/>
      <c r="I67" s="12">
        <f t="shared" si="2"/>
        <v>14</v>
      </c>
      <c r="J67" s="31">
        <v>6.7</v>
      </c>
      <c r="K67" s="33">
        <f t="shared" si="3"/>
        <v>32.76</v>
      </c>
    </row>
    <row r="68" spans="2:14" ht="14.25" customHeight="1" x14ac:dyDescent="0.25">
      <c r="B68" s="42" t="s">
        <v>292</v>
      </c>
      <c r="C68" s="40">
        <v>14</v>
      </c>
      <c r="D68" s="41">
        <f t="shared" si="6"/>
        <v>41.72</v>
      </c>
      <c r="E68" s="40"/>
      <c r="F68" s="40">
        <v>303</v>
      </c>
      <c r="G68" s="40">
        <f t="shared" si="7"/>
        <v>160</v>
      </c>
      <c r="H68" s="17"/>
      <c r="I68" s="12">
        <f t="shared" si="2"/>
        <v>14</v>
      </c>
      <c r="J68" s="31">
        <v>9.9</v>
      </c>
      <c r="K68" s="33">
        <f t="shared" si="3"/>
        <v>41.72</v>
      </c>
    </row>
    <row r="69" spans="2:14" ht="14.25" customHeight="1" x14ac:dyDescent="0.25">
      <c r="B69" s="42" t="s">
        <v>293</v>
      </c>
      <c r="C69" s="40">
        <v>10</v>
      </c>
      <c r="D69" s="41">
        <f t="shared" si="6"/>
        <v>32.76</v>
      </c>
      <c r="E69" s="40"/>
      <c r="F69" s="40">
        <v>303</v>
      </c>
      <c r="G69" s="40">
        <f t="shared" si="7"/>
        <v>128</v>
      </c>
      <c r="H69" s="43"/>
      <c r="I69" s="43">
        <f t="shared" si="2"/>
        <v>14</v>
      </c>
      <c r="J69" s="31">
        <v>6.7</v>
      </c>
      <c r="K69" s="33">
        <f t="shared" si="3"/>
        <v>32.76</v>
      </c>
      <c r="L69" s="43"/>
      <c r="M69" s="43"/>
      <c r="N69" s="43"/>
    </row>
    <row r="70" spans="2:14" ht="14.25" customHeight="1" x14ac:dyDescent="0.25">
      <c r="B70" s="42" t="s">
        <v>294</v>
      </c>
      <c r="C70" s="40">
        <v>15</v>
      </c>
      <c r="D70" s="41">
        <f t="shared" si="6"/>
        <v>43.959999999999994</v>
      </c>
      <c r="E70" s="40"/>
      <c r="F70" s="40">
        <v>303</v>
      </c>
      <c r="G70" s="40">
        <f t="shared" si="7"/>
        <v>168</v>
      </c>
      <c r="H70" s="43"/>
      <c r="I70" s="43">
        <f t="shared" si="2"/>
        <v>14</v>
      </c>
      <c r="J70" s="31">
        <v>10.7</v>
      </c>
      <c r="K70" s="33">
        <f t="shared" si="3"/>
        <v>43.959999999999994</v>
      </c>
      <c r="L70" s="43"/>
      <c r="M70" s="43"/>
      <c r="N70" s="43"/>
    </row>
    <row r="71" spans="2:14" ht="14.25" customHeight="1" x14ac:dyDescent="0.25">
      <c r="B71" s="42" t="s">
        <v>295</v>
      </c>
      <c r="C71" s="40">
        <v>12</v>
      </c>
      <c r="D71" s="41">
        <f t="shared" si="6"/>
        <v>37.24</v>
      </c>
      <c r="E71" s="40"/>
      <c r="F71" s="40">
        <v>302</v>
      </c>
      <c r="G71" s="40">
        <f t="shared" si="7"/>
        <v>144</v>
      </c>
      <c r="H71" s="43"/>
      <c r="I71" s="43">
        <f t="shared" si="2"/>
        <v>14</v>
      </c>
      <c r="J71" s="31">
        <v>8.3000000000000007</v>
      </c>
      <c r="K71" s="33">
        <f t="shared" si="3"/>
        <v>37.24</v>
      </c>
      <c r="L71" s="43"/>
      <c r="M71" s="43"/>
      <c r="N71" s="43"/>
    </row>
    <row r="72" spans="2:14" ht="14.25" customHeight="1" x14ac:dyDescent="0.25">
      <c r="B72" s="42" t="s">
        <v>296</v>
      </c>
      <c r="C72" s="40">
        <v>10</v>
      </c>
      <c r="D72" s="41">
        <f t="shared" si="6"/>
        <v>32.76</v>
      </c>
      <c r="E72" s="40"/>
      <c r="F72" s="40">
        <v>303</v>
      </c>
      <c r="G72" s="40">
        <f t="shared" si="7"/>
        <v>128</v>
      </c>
      <c r="H72" s="43"/>
      <c r="I72" s="43">
        <f t="shared" si="2"/>
        <v>14</v>
      </c>
      <c r="J72" s="31">
        <v>6.7</v>
      </c>
      <c r="K72" s="33">
        <f t="shared" si="3"/>
        <v>32.76</v>
      </c>
      <c r="L72" s="43"/>
      <c r="M72" s="43"/>
      <c r="N72" s="43"/>
    </row>
    <row r="73" spans="2:14" ht="14.25" customHeight="1" x14ac:dyDescent="0.25">
      <c r="B73" s="42" t="s">
        <v>297</v>
      </c>
      <c r="C73" s="40">
        <v>10</v>
      </c>
      <c r="D73" s="41">
        <f t="shared" si="6"/>
        <v>32.76</v>
      </c>
      <c r="E73" s="40"/>
      <c r="F73" s="40">
        <v>303</v>
      </c>
      <c r="G73" s="40">
        <f t="shared" si="7"/>
        <v>128</v>
      </c>
      <c r="H73" s="43"/>
      <c r="I73" s="43">
        <f t="shared" si="2"/>
        <v>14</v>
      </c>
      <c r="J73" s="31">
        <v>6.7</v>
      </c>
      <c r="K73" s="33">
        <f t="shared" si="3"/>
        <v>32.76</v>
      </c>
      <c r="L73" s="43"/>
      <c r="M73" s="43"/>
      <c r="N73" s="43"/>
    </row>
    <row r="74" spans="2:14" ht="14.25" customHeight="1" x14ac:dyDescent="0.25">
      <c r="B74" s="42" t="s">
        <v>298</v>
      </c>
      <c r="C74" s="40">
        <v>8</v>
      </c>
      <c r="D74" s="41">
        <f t="shared" si="6"/>
        <v>29.4</v>
      </c>
      <c r="E74" s="40"/>
      <c r="F74" s="40">
        <v>307</v>
      </c>
      <c r="G74" s="40">
        <f t="shared" si="7"/>
        <v>112</v>
      </c>
      <c r="H74" s="43"/>
      <c r="I74" s="43">
        <f t="shared" si="2"/>
        <v>14</v>
      </c>
      <c r="J74" s="31">
        <v>5.5</v>
      </c>
      <c r="K74" s="33">
        <f t="shared" si="3"/>
        <v>29.4</v>
      </c>
      <c r="L74" s="43"/>
      <c r="M74" s="43"/>
      <c r="N74" s="43"/>
    </row>
    <row r="75" spans="2:14" ht="14.25" customHeight="1" x14ac:dyDescent="0.25">
      <c r="B75" s="42" t="s">
        <v>299</v>
      </c>
      <c r="C75" s="40">
        <v>8</v>
      </c>
      <c r="D75" s="41">
        <f t="shared" si="6"/>
        <v>29.4</v>
      </c>
      <c r="E75" s="40"/>
      <c r="F75" s="40">
        <v>307</v>
      </c>
      <c r="G75" s="40">
        <f t="shared" si="7"/>
        <v>112</v>
      </c>
      <c r="H75" s="43"/>
      <c r="I75" s="43">
        <f t="shared" si="2"/>
        <v>14</v>
      </c>
      <c r="J75" s="31">
        <v>5.5</v>
      </c>
      <c r="K75" s="33">
        <f t="shared" si="3"/>
        <v>29.4</v>
      </c>
      <c r="L75" s="43"/>
      <c r="M75" s="43"/>
      <c r="N75" s="43"/>
    </row>
    <row r="76" spans="2:14" ht="14.25" customHeight="1" x14ac:dyDescent="0.25">
      <c r="B76" s="42" t="s">
        <v>300</v>
      </c>
      <c r="C76" s="40">
        <v>8</v>
      </c>
      <c r="D76" s="41">
        <f t="shared" si="6"/>
        <v>29.4</v>
      </c>
      <c r="E76" s="40"/>
      <c r="F76" s="40">
        <v>307</v>
      </c>
      <c r="G76" s="40">
        <f t="shared" si="7"/>
        <v>112</v>
      </c>
      <c r="H76" s="43"/>
      <c r="I76" s="43">
        <f t="shared" si="2"/>
        <v>14</v>
      </c>
      <c r="J76" s="31">
        <v>5.5</v>
      </c>
      <c r="K76" s="33">
        <f t="shared" si="3"/>
        <v>29.4</v>
      </c>
      <c r="L76" s="43"/>
      <c r="M76" s="43"/>
      <c r="N76" s="43"/>
    </row>
    <row r="77" spans="2:14" ht="14.25" customHeight="1" x14ac:dyDescent="0.25">
      <c r="B77" s="42" t="s">
        <v>413</v>
      </c>
      <c r="C77" s="40">
        <v>8</v>
      </c>
      <c r="D77" s="41">
        <f t="shared" si="6"/>
        <v>29.4</v>
      </c>
      <c r="E77" s="40"/>
      <c r="F77" s="40">
        <v>308</v>
      </c>
      <c r="G77" s="40">
        <f t="shared" si="7"/>
        <v>112</v>
      </c>
      <c r="H77" s="43"/>
      <c r="I77" s="43">
        <f t="shared" si="2"/>
        <v>14</v>
      </c>
      <c r="J77" s="31">
        <v>5.5</v>
      </c>
      <c r="K77" s="33">
        <f t="shared" si="3"/>
        <v>29.4</v>
      </c>
      <c r="L77" s="43"/>
      <c r="M77" s="43"/>
      <c r="N77" s="43"/>
    </row>
    <row r="78" spans="2:14" ht="14.25" customHeight="1" x14ac:dyDescent="0.25">
      <c r="B78" s="42" t="s">
        <v>414</v>
      </c>
      <c r="C78" s="40">
        <v>10</v>
      </c>
      <c r="D78" s="41">
        <f t="shared" si="6"/>
        <v>32.76</v>
      </c>
      <c r="E78" s="40"/>
      <c r="F78" s="40">
        <v>308</v>
      </c>
      <c r="G78" s="40">
        <f t="shared" si="7"/>
        <v>128</v>
      </c>
      <c r="H78" s="43"/>
      <c r="I78" s="43">
        <f t="shared" si="2"/>
        <v>14</v>
      </c>
      <c r="J78" s="31">
        <v>6.7</v>
      </c>
      <c r="K78" s="33">
        <f t="shared" si="3"/>
        <v>32.76</v>
      </c>
      <c r="L78" s="43"/>
      <c r="M78" s="43"/>
      <c r="N78" s="43"/>
    </row>
    <row r="79" spans="2:14" ht="14.25" customHeight="1" x14ac:dyDescent="0.25">
      <c r="B79" s="42" t="s">
        <v>415</v>
      </c>
      <c r="C79" s="40">
        <v>8</v>
      </c>
      <c r="D79" s="41">
        <f t="shared" si="6"/>
        <v>29.4</v>
      </c>
      <c r="E79" s="40"/>
      <c r="F79" s="40">
        <v>308</v>
      </c>
      <c r="G79" s="40">
        <f t="shared" si="7"/>
        <v>112</v>
      </c>
      <c r="H79" s="43"/>
      <c r="I79" s="43">
        <f t="shared" si="2"/>
        <v>14</v>
      </c>
      <c r="J79" s="31">
        <v>5.5</v>
      </c>
      <c r="K79" s="33">
        <f t="shared" si="3"/>
        <v>29.4</v>
      </c>
      <c r="L79" s="43"/>
      <c r="M79" s="43"/>
      <c r="N79" s="43"/>
    </row>
    <row r="80" spans="2:14" ht="14.25" customHeight="1" x14ac:dyDescent="0.25">
      <c r="B80" s="42" t="s">
        <v>416</v>
      </c>
      <c r="C80" s="40">
        <v>6</v>
      </c>
      <c r="D80" s="41">
        <f t="shared" si="6"/>
        <v>15.92</v>
      </c>
      <c r="E80" s="40"/>
      <c r="F80" s="40">
        <v>307</v>
      </c>
      <c r="G80" s="40">
        <f t="shared" si="7"/>
        <v>96</v>
      </c>
      <c r="H80" s="43"/>
      <c r="I80" s="43">
        <f t="shared" si="2"/>
        <v>5</v>
      </c>
      <c r="J80" s="31">
        <v>3.9</v>
      </c>
      <c r="K80" s="33">
        <f t="shared" si="3"/>
        <v>15.92</v>
      </c>
      <c r="L80" s="43"/>
      <c r="M80" s="43"/>
      <c r="N80" s="43"/>
    </row>
    <row r="81" spans="2:14" ht="14.25" customHeight="1" x14ac:dyDescent="0.25">
      <c r="B81" s="42" t="s">
        <v>417</v>
      </c>
      <c r="C81" s="40">
        <v>6</v>
      </c>
      <c r="D81" s="41">
        <f t="shared" si="6"/>
        <v>15.92</v>
      </c>
      <c r="E81" s="40"/>
      <c r="F81" s="40">
        <v>307</v>
      </c>
      <c r="G81" s="40">
        <f t="shared" si="7"/>
        <v>96</v>
      </c>
      <c r="H81" s="43"/>
      <c r="I81" s="43">
        <f t="shared" si="2"/>
        <v>5</v>
      </c>
      <c r="J81" s="31">
        <v>3.9</v>
      </c>
      <c r="K81" s="33">
        <f t="shared" si="3"/>
        <v>15.92</v>
      </c>
      <c r="L81" s="43"/>
      <c r="M81" s="43"/>
      <c r="N81" s="43"/>
    </row>
    <row r="82" spans="2:14" ht="14.25" customHeight="1" x14ac:dyDescent="0.25">
      <c r="B82" s="42" t="s">
        <v>418</v>
      </c>
      <c r="C82" s="40">
        <v>12</v>
      </c>
      <c r="D82" s="41">
        <f t="shared" si="6"/>
        <v>37.24</v>
      </c>
      <c r="E82" s="40"/>
      <c r="F82" s="40">
        <v>323</v>
      </c>
      <c r="G82" s="40">
        <f t="shared" si="7"/>
        <v>144</v>
      </c>
      <c r="H82" s="43"/>
      <c r="I82" s="43">
        <f t="shared" si="2"/>
        <v>14</v>
      </c>
      <c r="J82" s="31">
        <v>8.3000000000000007</v>
      </c>
      <c r="K82" s="33">
        <f t="shared" si="3"/>
        <v>37.24</v>
      </c>
      <c r="L82" s="43"/>
      <c r="M82" s="43"/>
      <c r="N82" s="43"/>
    </row>
    <row r="83" spans="2:14" ht="14.25" customHeight="1" x14ac:dyDescent="0.25">
      <c r="B83" s="42" t="s">
        <v>419</v>
      </c>
      <c r="C83" s="40">
        <v>15</v>
      </c>
      <c r="D83" s="41">
        <f t="shared" si="6"/>
        <v>43.959999999999994</v>
      </c>
      <c r="E83" s="40"/>
      <c r="F83" s="40">
        <v>323</v>
      </c>
      <c r="G83" s="40">
        <f t="shared" si="7"/>
        <v>168</v>
      </c>
      <c r="H83" s="43"/>
      <c r="I83" s="43">
        <f t="shared" si="2"/>
        <v>14</v>
      </c>
      <c r="J83" s="31">
        <v>10.7</v>
      </c>
      <c r="K83" s="33">
        <f t="shared" si="3"/>
        <v>43.959999999999994</v>
      </c>
      <c r="L83" s="43"/>
      <c r="M83" s="43"/>
      <c r="N83" s="43"/>
    </row>
    <row r="84" spans="2:14" ht="14.25" customHeight="1" x14ac:dyDescent="0.25">
      <c r="B84" s="42" t="s">
        <v>420</v>
      </c>
      <c r="C84" s="40">
        <v>12</v>
      </c>
      <c r="D84" s="41">
        <f t="shared" si="6"/>
        <v>37.24</v>
      </c>
      <c r="E84" s="40"/>
      <c r="F84" s="40">
        <v>323</v>
      </c>
      <c r="G84" s="40">
        <f t="shared" si="7"/>
        <v>144</v>
      </c>
      <c r="H84" s="43"/>
      <c r="I84" s="43">
        <f t="shared" si="2"/>
        <v>14</v>
      </c>
      <c r="J84" s="31">
        <v>8.3000000000000007</v>
      </c>
      <c r="K84" s="33">
        <f t="shared" si="3"/>
        <v>37.24</v>
      </c>
      <c r="L84" s="43"/>
      <c r="M84" s="43"/>
      <c r="N84" s="43"/>
    </row>
    <row r="85" spans="2:14" ht="14.25" customHeight="1" x14ac:dyDescent="0.25">
      <c r="B85" s="42" t="s">
        <v>421</v>
      </c>
      <c r="C85" s="40">
        <v>8</v>
      </c>
      <c r="D85" s="41">
        <f t="shared" si="6"/>
        <v>29.4</v>
      </c>
      <c r="E85" s="40"/>
      <c r="F85" s="40">
        <v>323</v>
      </c>
      <c r="G85" s="40">
        <f t="shared" si="7"/>
        <v>112</v>
      </c>
      <c r="H85" s="43"/>
      <c r="I85" s="43">
        <f t="shared" si="2"/>
        <v>14</v>
      </c>
      <c r="J85" s="31">
        <v>5.5</v>
      </c>
      <c r="K85" s="33">
        <f t="shared" si="3"/>
        <v>29.4</v>
      </c>
      <c r="L85" s="43"/>
      <c r="M85" s="43"/>
      <c r="N85" s="43"/>
    </row>
    <row r="86" spans="2:14" ht="14.25" customHeight="1" x14ac:dyDescent="0.25">
      <c r="B86" s="42" t="s">
        <v>422</v>
      </c>
      <c r="C86" s="40">
        <v>8</v>
      </c>
      <c r="D86" s="41">
        <f t="shared" si="6"/>
        <v>29.4</v>
      </c>
      <c r="E86" s="40"/>
      <c r="F86" s="40">
        <v>309</v>
      </c>
      <c r="G86" s="40">
        <f t="shared" si="7"/>
        <v>112</v>
      </c>
      <c r="H86" s="43"/>
      <c r="I86" s="43">
        <f t="shared" si="2"/>
        <v>14</v>
      </c>
      <c r="J86" s="31">
        <v>5.5</v>
      </c>
      <c r="K86" s="33">
        <f t="shared" si="3"/>
        <v>29.4</v>
      </c>
      <c r="L86" s="43"/>
      <c r="M86" s="43"/>
      <c r="N86" s="43"/>
    </row>
    <row r="87" spans="2:14" ht="14.25" customHeight="1" x14ac:dyDescent="0.25">
      <c r="B87" s="42" t="s">
        <v>423</v>
      </c>
      <c r="C87" s="40">
        <v>12</v>
      </c>
      <c r="D87" s="41">
        <f t="shared" si="6"/>
        <v>37.24</v>
      </c>
      <c r="E87" s="40"/>
      <c r="F87" s="40">
        <v>309</v>
      </c>
      <c r="G87" s="40">
        <f t="shared" si="7"/>
        <v>144</v>
      </c>
      <c r="H87" s="43"/>
      <c r="I87" s="43">
        <f t="shared" si="2"/>
        <v>14</v>
      </c>
      <c r="J87" s="31">
        <v>8.3000000000000007</v>
      </c>
      <c r="K87" s="33">
        <f t="shared" si="3"/>
        <v>37.24</v>
      </c>
      <c r="L87" s="43"/>
      <c r="M87" s="43"/>
      <c r="N87" s="43"/>
    </row>
    <row r="88" spans="2:14" ht="14.25" customHeight="1" x14ac:dyDescent="0.25">
      <c r="B88" s="42" t="s">
        <v>424</v>
      </c>
      <c r="C88" s="40">
        <v>8</v>
      </c>
      <c r="D88" s="41">
        <f t="shared" si="6"/>
        <v>29.4</v>
      </c>
      <c r="E88" s="40"/>
      <c r="F88" s="40">
        <v>309</v>
      </c>
      <c r="G88" s="40">
        <f t="shared" si="7"/>
        <v>112</v>
      </c>
      <c r="H88" s="43"/>
      <c r="I88" s="43">
        <f t="shared" si="2"/>
        <v>14</v>
      </c>
      <c r="J88" s="31">
        <v>5.5</v>
      </c>
      <c r="K88" s="33">
        <f t="shared" si="3"/>
        <v>29.4</v>
      </c>
      <c r="L88" s="43"/>
      <c r="M88" s="43"/>
      <c r="N88" s="43"/>
    </row>
    <row r="89" spans="2:14" ht="14.25" customHeight="1" x14ac:dyDescent="0.25">
      <c r="B89" s="42" t="s">
        <v>425</v>
      </c>
      <c r="C89" s="40">
        <v>8</v>
      </c>
      <c r="D89" s="41">
        <f t="shared" si="6"/>
        <v>29.4</v>
      </c>
      <c r="E89" s="40"/>
      <c r="F89" s="40">
        <v>319</v>
      </c>
      <c r="G89" s="40">
        <f t="shared" si="7"/>
        <v>112</v>
      </c>
      <c r="H89" s="43"/>
      <c r="I89" s="43">
        <f t="shared" si="2"/>
        <v>14</v>
      </c>
      <c r="J89" s="31">
        <v>5.5</v>
      </c>
      <c r="K89" s="33">
        <f t="shared" si="3"/>
        <v>29.4</v>
      </c>
      <c r="L89" s="43"/>
      <c r="M89" s="43"/>
      <c r="N89" s="43"/>
    </row>
    <row r="90" spans="2:14" ht="14.25" customHeight="1" x14ac:dyDescent="0.25">
      <c r="B90" s="42" t="s">
        <v>426</v>
      </c>
      <c r="C90" s="40">
        <v>6</v>
      </c>
      <c r="D90" s="41">
        <f t="shared" si="6"/>
        <v>15.92</v>
      </c>
      <c r="E90" s="40"/>
      <c r="F90" s="40">
        <v>307</v>
      </c>
      <c r="G90" s="40">
        <f t="shared" si="7"/>
        <v>96</v>
      </c>
      <c r="H90" s="43"/>
      <c r="I90" s="43">
        <f t="shared" si="2"/>
        <v>5</v>
      </c>
      <c r="J90" s="31">
        <v>3.9</v>
      </c>
      <c r="K90" s="33">
        <f t="shared" si="3"/>
        <v>15.92</v>
      </c>
      <c r="L90" s="43"/>
      <c r="M90" s="43"/>
      <c r="N90" s="43"/>
    </row>
    <row r="91" spans="2:14" ht="14.25" customHeight="1" x14ac:dyDescent="0.25">
      <c r="B91" s="42" t="s">
        <v>427</v>
      </c>
      <c r="C91" s="40">
        <v>8</v>
      </c>
      <c r="D91" s="41">
        <f t="shared" si="6"/>
        <v>29.4</v>
      </c>
      <c r="E91" s="40"/>
      <c r="F91" s="40">
        <v>328</v>
      </c>
      <c r="G91" s="40">
        <f t="shared" si="7"/>
        <v>112</v>
      </c>
      <c r="H91" s="43"/>
      <c r="I91" s="43">
        <f t="shared" si="2"/>
        <v>14</v>
      </c>
      <c r="J91" s="31">
        <v>5.5</v>
      </c>
      <c r="K91" s="33">
        <f t="shared" si="3"/>
        <v>29.4</v>
      </c>
      <c r="L91" s="43"/>
      <c r="M91" s="43"/>
      <c r="N91" s="43"/>
    </row>
    <row r="92" spans="2:14" ht="14.25" customHeight="1" x14ac:dyDescent="0.25">
      <c r="B92" s="42" t="s">
        <v>428</v>
      </c>
      <c r="C92" s="40">
        <v>8</v>
      </c>
      <c r="D92" s="41">
        <f t="shared" si="6"/>
        <v>29.4</v>
      </c>
      <c r="E92" s="40"/>
      <c r="F92" s="40">
        <v>318</v>
      </c>
      <c r="G92" s="40">
        <f t="shared" si="7"/>
        <v>112</v>
      </c>
      <c r="H92" s="43"/>
      <c r="I92" s="43">
        <f t="shared" si="2"/>
        <v>14</v>
      </c>
      <c r="J92" s="31">
        <v>5.5</v>
      </c>
      <c r="K92" s="33">
        <f t="shared" si="3"/>
        <v>29.4</v>
      </c>
      <c r="L92" s="43"/>
      <c r="M92" s="43"/>
      <c r="N92" s="43"/>
    </row>
    <row r="93" spans="2:14" ht="14.25" customHeight="1" x14ac:dyDescent="0.25">
      <c r="B93" s="42" t="s">
        <v>429</v>
      </c>
      <c r="C93" s="40">
        <v>8</v>
      </c>
      <c r="D93" s="41">
        <f t="shared" si="6"/>
        <v>29.4</v>
      </c>
      <c r="E93" s="40"/>
      <c r="F93" s="40">
        <v>318</v>
      </c>
      <c r="G93" s="40">
        <f t="shared" si="7"/>
        <v>112</v>
      </c>
      <c r="H93" s="43"/>
      <c r="I93" s="43">
        <f t="shared" si="2"/>
        <v>14</v>
      </c>
      <c r="J93" s="31">
        <v>5.5</v>
      </c>
      <c r="K93" s="33">
        <f t="shared" si="3"/>
        <v>29.4</v>
      </c>
      <c r="L93" s="43"/>
      <c r="M93" s="43"/>
      <c r="N93" s="43"/>
    </row>
    <row r="94" spans="2:14" ht="14.25" customHeight="1" x14ac:dyDescent="0.25">
      <c r="B94" s="42" t="s">
        <v>430</v>
      </c>
      <c r="C94" s="40">
        <v>10</v>
      </c>
      <c r="D94" s="41">
        <f t="shared" si="6"/>
        <v>32.76</v>
      </c>
      <c r="E94" s="40"/>
      <c r="F94" s="40">
        <v>318</v>
      </c>
      <c r="G94" s="40">
        <f t="shared" si="7"/>
        <v>128</v>
      </c>
      <c r="H94" s="43"/>
      <c r="I94" s="43">
        <f t="shared" si="2"/>
        <v>14</v>
      </c>
      <c r="J94" s="31">
        <v>6.7</v>
      </c>
      <c r="K94" s="33">
        <f t="shared" si="3"/>
        <v>32.76</v>
      </c>
      <c r="L94" s="43"/>
      <c r="M94" s="43"/>
      <c r="N94" s="43"/>
    </row>
    <row r="95" spans="2:14" ht="14.25" customHeight="1" x14ac:dyDescent="0.25">
      <c r="B95" s="42" t="s">
        <v>431</v>
      </c>
      <c r="C95" s="40">
        <v>22</v>
      </c>
      <c r="D95" s="41">
        <f t="shared" si="6"/>
        <v>59.64</v>
      </c>
      <c r="E95" s="40"/>
      <c r="F95" s="40">
        <v>318</v>
      </c>
      <c r="G95" s="40">
        <f t="shared" si="7"/>
        <v>224</v>
      </c>
      <c r="H95" s="43"/>
      <c r="I95" s="43">
        <f t="shared" si="2"/>
        <v>14</v>
      </c>
      <c r="J95" s="31">
        <v>16.3</v>
      </c>
      <c r="K95" s="33">
        <f t="shared" si="3"/>
        <v>59.64</v>
      </c>
      <c r="L95" s="43"/>
      <c r="M95" s="43"/>
      <c r="N95" s="43"/>
    </row>
    <row r="96" spans="2:14" ht="14.25" customHeight="1" x14ac:dyDescent="0.25">
      <c r="B96" s="42" t="s">
        <v>432</v>
      </c>
      <c r="C96" s="40">
        <v>8</v>
      </c>
      <c r="D96" s="41">
        <f t="shared" si="6"/>
        <v>29.4</v>
      </c>
      <c r="E96" s="40"/>
      <c r="F96" s="40">
        <v>323</v>
      </c>
      <c r="G96" s="40">
        <f t="shared" si="7"/>
        <v>112</v>
      </c>
      <c r="H96" s="43"/>
      <c r="I96" s="43">
        <f t="shared" si="2"/>
        <v>14</v>
      </c>
      <c r="J96" s="31">
        <v>5.5</v>
      </c>
      <c r="K96" s="33">
        <f t="shared" si="3"/>
        <v>29.4</v>
      </c>
      <c r="L96" s="43"/>
      <c r="M96" s="43"/>
      <c r="N96" s="43"/>
    </row>
    <row r="97" spans="2:14" ht="14.25" customHeight="1" x14ac:dyDescent="0.25">
      <c r="B97" s="42" t="s">
        <v>433</v>
      </c>
      <c r="C97" s="40">
        <v>20</v>
      </c>
      <c r="D97" s="41">
        <f t="shared" si="6"/>
        <v>55.16</v>
      </c>
      <c r="E97" s="40"/>
      <c r="F97" s="40">
        <v>322</v>
      </c>
      <c r="G97" s="40">
        <f t="shared" si="7"/>
        <v>208</v>
      </c>
      <c r="H97" s="43"/>
      <c r="I97" s="43">
        <f t="shared" si="2"/>
        <v>14</v>
      </c>
      <c r="J97" s="31">
        <v>14.7</v>
      </c>
      <c r="K97" s="33">
        <f t="shared" si="3"/>
        <v>55.16</v>
      </c>
      <c r="L97" s="43"/>
      <c r="M97" s="43"/>
      <c r="N97" s="43"/>
    </row>
    <row r="98" spans="2:14" ht="14.25" customHeight="1" x14ac:dyDescent="0.25">
      <c r="B98" s="42" t="s">
        <v>434</v>
      </c>
      <c r="C98" s="40">
        <v>14</v>
      </c>
      <c r="D98" s="41">
        <f t="shared" si="6"/>
        <v>41.72</v>
      </c>
      <c r="E98" s="40"/>
      <c r="F98" s="40">
        <v>322</v>
      </c>
      <c r="G98" s="40">
        <f t="shared" si="7"/>
        <v>160</v>
      </c>
      <c r="H98" s="43"/>
      <c r="I98" s="43">
        <f t="shared" si="2"/>
        <v>14</v>
      </c>
      <c r="J98" s="31">
        <v>9.9</v>
      </c>
      <c r="K98" s="33">
        <f t="shared" si="3"/>
        <v>41.72</v>
      </c>
      <c r="L98" s="43"/>
      <c r="M98" s="43"/>
      <c r="N98" s="43"/>
    </row>
    <row r="99" spans="2:14" ht="14.25" customHeight="1" x14ac:dyDescent="0.25">
      <c r="B99" s="42" t="s">
        <v>435</v>
      </c>
      <c r="C99" s="40">
        <v>43</v>
      </c>
      <c r="D99" s="41">
        <v>135</v>
      </c>
      <c r="E99" s="40"/>
      <c r="F99" s="40">
        <v>317</v>
      </c>
      <c r="G99" s="40">
        <f t="shared" si="7"/>
        <v>392</v>
      </c>
      <c r="H99" s="43"/>
      <c r="I99" s="43">
        <f t="shared" si="2"/>
        <v>14</v>
      </c>
      <c r="J99" s="35">
        <v>32</v>
      </c>
      <c r="K99" s="33">
        <f t="shared" si="3"/>
        <v>103.6</v>
      </c>
      <c r="L99" s="43"/>
      <c r="M99" s="43"/>
      <c r="N99" s="43"/>
    </row>
    <row r="100" spans="2:14" ht="14.25" customHeight="1" x14ac:dyDescent="0.25">
      <c r="B100" s="42" t="s">
        <v>436</v>
      </c>
      <c r="C100" s="40">
        <v>35</v>
      </c>
      <c r="D100" s="41">
        <f t="shared" si="6"/>
        <v>88.759999999999991</v>
      </c>
      <c r="E100" s="40"/>
      <c r="F100" s="40">
        <v>317</v>
      </c>
      <c r="G100" s="40">
        <f t="shared" si="7"/>
        <v>328</v>
      </c>
      <c r="H100" s="43"/>
      <c r="I100" s="43">
        <f t="shared" si="2"/>
        <v>14</v>
      </c>
      <c r="J100" s="31">
        <v>26.7</v>
      </c>
      <c r="K100" s="33">
        <f t="shared" si="3"/>
        <v>88.759999999999991</v>
      </c>
      <c r="L100" s="43"/>
      <c r="M100" s="43"/>
      <c r="N100" s="43"/>
    </row>
    <row r="101" spans="2:14" ht="14.25" customHeight="1" x14ac:dyDescent="0.25">
      <c r="B101" s="42" t="s">
        <v>437</v>
      </c>
      <c r="C101" s="40">
        <v>35</v>
      </c>
      <c r="D101" s="41">
        <f t="shared" si="6"/>
        <v>88.759999999999991</v>
      </c>
      <c r="E101" s="40"/>
      <c r="F101" s="40">
        <v>317</v>
      </c>
      <c r="G101" s="40">
        <f t="shared" si="7"/>
        <v>328</v>
      </c>
      <c r="H101" s="43"/>
      <c r="I101" s="43">
        <f t="shared" si="2"/>
        <v>14</v>
      </c>
      <c r="J101" s="31">
        <v>26.7</v>
      </c>
      <c r="K101" s="33">
        <f t="shared" si="3"/>
        <v>88.759999999999991</v>
      </c>
      <c r="L101" s="43"/>
      <c r="M101" s="43"/>
      <c r="N101" s="43"/>
    </row>
    <row r="102" spans="2:14" ht="14.25" customHeight="1" x14ac:dyDescent="0.25">
      <c r="B102" s="42" t="s">
        <v>438</v>
      </c>
      <c r="C102" s="40">
        <v>30</v>
      </c>
      <c r="D102" s="41">
        <f t="shared" si="6"/>
        <v>77.56</v>
      </c>
      <c r="E102" s="40"/>
      <c r="F102" s="40">
        <v>317</v>
      </c>
      <c r="G102" s="40">
        <f t="shared" si="7"/>
        <v>288</v>
      </c>
      <c r="H102" s="43"/>
      <c r="I102" s="43">
        <f t="shared" si="2"/>
        <v>14</v>
      </c>
      <c r="J102" s="31">
        <v>22.7</v>
      </c>
      <c r="K102" s="33">
        <f t="shared" si="3"/>
        <v>77.56</v>
      </c>
      <c r="L102" s="43"/>
      <c r="M102" s="43"/>
      <c r="N102" s="43"/>
    </row>
    <row r="103" spans="2:14" ht="14.25" customHeight="1" x14ac:dyDescent="0.25">
      <c r="B103" s="42" t="s">
        <v>439</v>
      </c>
      <c r="C103" s="40">
        <v>20</v>
      </c>
      <c r="D103" s="41">
        <f t="shared" si="6"/>
        <v>55.16</v>
      </c>
      <c r="E103" s="40"/>
      <c r="F103" s="40">
        <v>317</v>
      </c>
      <c r="G103" s="40">
        <f t="shared" si="7"/>
        <v>208</v>
      </c>
      <c r="H103" s="43"/>
      <c r="I103" s="43">
        <f t="shared" si="2"/>
        <v>14</v>
      </c>
      <c r="J103" s="31">
        <v>14.7</v>
      </c>
      <c r="K103" s="33">
        <f t="shared" si="3"/>
        <v>55.16</v>
      </c>
      <c r="L103" s="43"/>
      <c r="M103" s="43"/>
      <c r="N103" s="43"/>
    </row>
    <row r="104" spans="2:14" ht="14.25" customHeight="1" x14ac:dyDescent="0.25">
      <c r="B104" s="42" t="s">
        <v>440</v>
      </c>
      <c r="C104" s="40">
        <v>35</v>
      </c>
      <c r="D104" s="41">
        <f t="shared" si="6"/>
        <v>88.759999999999991</v>
      </c>
      <c r="E104" s="40"/>
      <c r="F104" s="40">
        <v>317</v>
      </c>
      <c r="G104" s="40">
        <f t="shared" si="7"/>
        <v>328</v>
      </c>
      <c r="H104" s="43"/>
      <c r="I104" s="43">
        <f t="shared" si="2"/>
        <v>14</v>
      </c>
      <c r="J104" s="31">
        <v>26.7</v>
      </c>
      <c r="K104" s="33">
        <f t="shared" si="3"/>
        <v>88.759999999999991</v>
      </c>
      <c r="L104" s="43"/>
      <c r="M104" s="43"/>
      <c r="N104" s="43"/>
    </row>
    <row r="105" spans="2:14" ht="14.25" customHeight="1" x14ac:dyDescent="0.25">
      <c r="B105" s="42" t="s">
        <v>441</v>
      </c>
      <c r="C105" s="40">
        <v>35</v>
      </c>
      <c r="D105" s="41">
        <f t="shared" si="6"/>
        <v>88.759999999999991</v>
      </c>
      <c r="E105" s="40"/>
      <c r="F105" s="40">
        <v>317</v>
      </c>
      <c r="G105" s="40">
        <f t="shared" si="7"/>
        <v>328</v>
      </c>
      <c r="H105" s="43"/>
      <c r="I105" s="43">
        <f t="shared" si="2"/>
        <v>14</v>
      </c>
      <c r="J105" s="31">
        <v>26.7</v>
      </c>
      <c r="K105" s="33">
        <f t="shared" si="3"/>
        <v>88.759999999999991</v>
      </c>
      <c r="L105" s="43"/>
      <c r="M105" s="43"/>
      <c r="N105" s="43"/>
    </row>
    <row r="106" spans="2:14" ht="14.25" customHeight="1" x14ac:dyDescent="0.25">
      <c r="B106" s="42" t="s">
        <v>442</v>
      </c>
      <c r="C106" s="40">
        <v>35</v>
      </c>
      <c r="D106" s="41">
        <f t="shared" si="6"/>
        <v>88.759999999999991</v>
      </c>
      <c r="E106" s="40"/>
      <c r="F106" s="40">
        <v>317</v>
      </c>
      <c r="G106" s="40">
        <f t="shared" si="7"/>
        <v>328</v>
      </c>
      <c r="H106" s="43"/>
      <c r="I106" s="43">
        <f t="shared" si="2"/>
        <v>14</v>
      </c>
      <c r="J106" s="31">
        <v>26.7</v>
      </c>
      <c r="K106" s="33">
        <f t="shared" si="3"/>
        <v>88.759999999999991</v>
      </c>
      <c r="L106" s="43"/>
      <c r="M106" s="43"/>
      <c r="N106" s="43"/>
    </row>
    <row r="107" spans="2:14" ht="14.25" customHeight="1" x14ac:dyDescent="0.25">
      <c r="B107" s="42" t="s">
        <v>443</v>
      </c>
      <c r="C107" s="40">
        <v>30</v>
      </c>
      <c r="D107" s="41">
        <f t="shared" si="6"/>
        <v>78.680000000000007</v>
      </c>
      <c r="E107" s="40"/>
      <c r="F107" s="40">
        <v>317</v>
      </c>
      <c r="G107" s="40">
        <f t="shared" si="7"/>
        <v>288</v>
      </c>
      <c r="H107" s="43"/>
      <c r="I107" s="43">
        <f t="shared" si="2"/>
        <v>14</v>
      </c>
      <c r="J107" s="31">
        <v>23.1</v>
      </c>
      <c r="K107" s="33">
        <f t="shared" si="3"/>
        <v>78.680000000000007</v>
      </c>
      <c r="L107" s="43"/>
      <c r="M107" s="43"/>
      <c r="N107" s="43"/>
    </row>
    <row r="108" spans="2:14" ht="14.25" customHeight="1" x14ac:dyDescent="0.25">
      <c r="B108" s="42" t="s">
        <v>444</v>
      </c>
      <c r="C108" s="40">
        <v>20</v>
      </c>
      <c r="D108" s="41">
        <f t="shared" si="6"/>
        <v>55.16</v>
      </c>
      <c r="E108" s="40"/>
      <c r="F108" s="40">
        <v>317</v>
      </c>
      <c r="G108" s="40">
        <f t="shared" si="7"/>
        <v>208</v>
      </c>
      <c r="H108" s="43"/>
      <c r="I108" s="43">
        <f t="shared" si="2"/>
        <v>14</v>
      </c>
      <c r="J108" s="31">
        <v>14.7</v>
      </c>
      <c r="K108" s="33">
        <f t="shared" si="3"/>
        <v>55.16</v>
      </c>
      <c r="L108" s="43"/>
      <c r="M108" s="43"/>
      <c r="N108" s="43"/>
    </row>
    <row r="109" spans="2:14" ht="14.25" customHeight="1" x14ac:dyDescent="0.25">
      <c r="B109" s="42" t="s">
        <v>895</v>
      </c>
      <c r="C109" s="40">
        <v>25</v>
      </c>
      <c r="D109" s="41">
        <f t="shared" si="6"/>
        <v>66.919999999999987</v>
      </c>
      <c r="E109" s="40"/>
      <c r="F109" s="40">
        <v>317</v>
      </c>
      <c r="G109" s="40">
        <f t="shared" si="7"/>
        <v>248</v>
      </c>
      <c r="H109" s="43"/>
      <c r="I109" s="43">
        <f t="shared" si="2"/>
        <v>14</v>
      </c>
      <c r="J109" s="31">
        <v>18.899999999999999</v>
      </c>
      <c r="K109" s="33">
        <f t="shared" si="3"/>
        <v>66.919999999999987</v>
      </c>
      <c r="L109" s="43"/>
      <c r="M109" s="43"/>
      <c r="N109" s="43"/>
    </row>
    <row r="110" spans="2:14" ht="14.25" customHeight="1" x14ac:dyDescent="0.25">
      <c r="B110" s="42" t="s">
        <v>896</v>
      </c>
      <c r="C110" s="40">
        <v>15</v>
      </c>
      <c r="D110" s="41">
        <f t="shared" si="6"/>
        <v>43.959999999999994</v>
      </c>
      <c r="E110" s="40"/>
      <c r="F110" s="40">
        <v>317</v>
      </c>
      <c r="G110" s="40">
        <f t="shared" si="7"/>
        <v>168</v>
      </c>
      <c r="H110" s="43"/>
      <c r="I110" s="43">
        <f t="shared" si="2"/>
        <v>14</v>
      </c>
      <c r="J110" s="31">
        <v>10.7</v>
      </c>
      <c r="K110" s="33">
        <f t="shared" si="3"/>
        <v>43.959999999999994</v>
      </c>
      <c r="L110" s="43"/>
      <c r="M110" s="43"/>
      <c r="N110" s="43"/>
    </row>
    <row r="111" spans="2:14" ht="14.25" customHeight="1" x14ac:dyDescent="0.25">
      <c r="B111" s="42" t="s">
        <v>445</v>
      </c>
      <c r="C111" s="40">
        <v>13</v>
      </c>
      <c r="D111" s="41">
        <f t="shared" si="6"/>
        <v>39.479999999999997</v>
      </c>
      <c r="E111" s="40"/>
      <c r="F111" s="40">
        <v>322</v>
      </c>
      <c r="G111" s="40">
        <f t="shared" si="7"/>
        <v>152</v>
      </c>
      <c r="H111" s="43"/>
      <c r="I111" s="43">
        <f t="shared" si="2"/>
        <v>14</v>
      </c>
      <c r="J111" s="31">
        <v>9.1</v>
      </c>
      <c r="K111" s="33">
        <f t="shared" si="3"/>
        <v>39.479999999999997</v>
      </c>
      <c r="L111" s="43"/>
      <c r="M111" s="43"/>
      <c r="N111" s="43"/>
    </row>
    <row r="112" spans="2:14" ht="14.25" customHeight="1" x14ac:dyDescent="0.25">
      <c r="B112" s="42" t="s">
        <v>446</v>
      </c>
      <c r="C112" s="40">
        <v>10</v>
      </c>
      <c r="D112" s="41">
        <f t="shared" si="6"/>
        <v>32.76</v>
      </c>
      <c r="E112" s="40"/>
      <c r="F112" s="40">
        <v>322</v>
      </c>
      <c r="G112" s="40">
        <f t="shared" si="7"/>
        <v>128</v>
      </c>
      <c r="H112" s="43"/>
      <c r="I112" s="43">
        <f t="shared" si="2"/>
        <v>14</v>
      </c>
      <c r="J112" s="31">
        <v>6.7</v>
      </c>
      <c r="K112" s="33">
        <f t="shared" si="3"/>
        <v>32.76</v>
      </c>
      <c r="L112" s="43"/>
      <c r="M112" s="43"/>
      <c r="N112" s="43"/>
    </row>
    <row r="113" spans="2:14" ht="14.25" customHeight="1" x14ac:dyDescent="0.25">
      <c r="B113" s="42" t="s">
        <v>447</v>
      </c>
      <c r="C113" s="40">
        <v>12</v>
      </c>
      <c r="D113" s="41">
        <f t="shared" si="6"/>
        <v>37.24</v>
      </c>
      <c r="E113" s="40"/>
      <c r="F113" s="40">
        <v>324</v>
      </c>
      <c r="G113" s="40">
        <f t="shared" si="7"/>
        <v>144</v>
      </c>
      <c r="H113" s="43"/>
      <c r="I113" s="43">
        <f t="shared" si="2"/>
        <v>14</v>
      </c>
      <c r="J113" s="31">
        <v>8.3000000000000007</v>
      </c>
      <c r="K113" s="33">
        <f t="shared" si="3"/>
        <v>37.24</v>
      </c>
      <c r="L113" s="43"/>
      <c r="M113" s="43"/>
      <c r="N113" s="43"/>
    </row>
    <row r="114" spans="2:14" ht="14.25" customHeight="1" x14ac:dyDescent="0.25">
      <c r="B114" s="42" t="s">
        <v>448</v>
      </c>
      <c r="C114" s="40">
        <v>12</v>
      </c>
      <c r="D114" s="41">
        <f t="shared" ref="D114:D177" si="8">K114</f>
        <v>37.24</v>
      </c>
      <c r="E114" s="40"/>
      <c r="F114" s="40">
        <v>324</v>
      </c>
      <c r="G114" s="40">
        <f t="shared" ref="G114:G177" si="9">($R$5*(C114+2*$R$4))</f>
        <v>144</v>
      </c>
      <c r="H114" s="43"/>
      <c r="I114" s="43">
        <f t="shared" si="2"/>
        <v>14</v>
      </c>
      <c r="J114" s="31">
        <v>8.3000000000000007</v>
      </c>
      <c r="K114" s="33">
        <f t="shared" si="3"/>
        <v>37.24</v>
      </c>
      <c r="L114" s="43"/>
      <c r="M114" s="43"/>
      <c r="N114" s="43"/>
    </row>
    <row r="115" spans="2:14" ht="14.25" customHeight="1" x14ac:dyDescent="0.25">
      <c r="B115" s="42" t="s">
        <v>449</v>
      </c>
      <c r="C115" s="40">
        <v>12</v>
      </c>
      <c r="D115" s="41">
        <f t="shared" si="8"/>
        <v>37.24</v>
      </c>
      <c r="E115" s="40"/>
      <c r="F115" s="40">
        <v>324</v>
      </c>
      <c r="G115" s="40">
        <f t="shared" si="9"/>
        <v>144</v>
      </c>
      <c r="H115" s="43"/>
      <c r="I115" s="43">
        <f t="shared" si="2"/>
        <v>14</v>
      </c>
      <c r="J115" s="31">
        <v>8.3000000000000007</v>
      </c>
      <c r="K115" s="33">
        <f t="shared" si="3"/>
        <v>37.24</v>
      </c>
      <c r="L115" s="43"/>
      <c r="M115" s="43"/>
      <c r="N115" s="43"/>
    </row>
    <row r="116" spans="2:14" ht="14.25" customHeight="1" x14ac:dyDescent="0.25">
      <c r="B116" s="42" t="s">
        <v>450</v>
      </c>
      <c r="C116" s="40">
        <v>12</v>
      </c>
      <c r="D116" s="41">
        <f t="shared" si="8"/>
        <v>37.24</v>
      </c>
      <c r="E116" s="40"/>
      <c r="F116" s="40">
        <v>324</v>
      </c>
      <c r="G116" s="40">
        <f t="shared" si="9"/>
        <v>144</v>
      </c>
      <c r="H116" s="43"/>
      <c r="I116" s="43">
        <f t="shared" si="2"/>
        <v>14</v>
      </c>
      <c r="J116" s="31">
        <v>8.3000000000000007</v>
      </c>
      <c r="K116" s="33">
        <f t="shared" si="3"/>
        <v>37.24</v>
      </c>
      <c r="L116" s="43"/>
      <c r="M116" s="43"/>
      <c r="N116" s="43"/>
    </row>
    <row r="117" spans="2:14" ht="14.25" customHeight="1" x14ac:dyDescent="0.25">
      <c r="B117" s="42" t="s">
        <v>451</v>
      </c>
      <c r="C117" s="40">
        <v>12</v>
      </c>
      <c r="D117" s="41">
        <f t="shared" si="8"/>
        <v>37.24</v>
      </c>
      <c r="E117" s="40"/>
      <c r="F117" s="40">
        <v>324</v>
      </c>
      <c r="G117" s="40">
        <f t="shared" si="9"/>
        <v>144</v>
      </c>
      <c r="H117" s="43"/>
      <c r="I117" s="43">
        <f t="shared" si="2"/>
        <v>14</v>
      </c>
      <c r="J117" s="31">
        <v>8.3000000000000007</v>
      </c>
      <c r="K117" s="33">
        <f t="shared" si="3"/>
        <v>37.24</v>
      </c>
      <c r="L117" s="43"/>
      <c r="M117" s="43"/>
      <c r="N117" s="43"/>
    </row>
    <row r="118" spans="2:14" ht="14.25" customHeight="1" x14ac:dyDescent="0.25">
      <c r="B118" s="42" t="s">
        <v>452</v>
      </c>
      <c r="C118" s="40">
        <v>10</v>
      </c>
      <c r="D118" s="41">
        <f t="shared" si="8"/>
        <v>32.76</v>
      </c>
      <c r="E118" s="40"/>
      <c r="F118" s="40">
        <v>326</v>
      </c>
      <c r="G118" s="40">
        <f t="shared" si="9"/>
        <v>128</v>
      </c>
      <c r="H118" s="43"/>
      <c r="I118" s="43">
        <f t="shared" si="2"/>
        <v>14</v>
      </c>
      <c r="J118" s="31">
        <v>6.7</v>
      </c>
      <c r="K118" s="33">
        <f t="shared" si="3"/>
        <v>32.76</v>
      </c>
      <c r="L118" s="43"/>
      <c r="M118" s="43"/>
      <c r="N118" s="43"/>
    </row>
    <row r="119" spans="2:14" ht="14.25" customHeight="1" x14ac:dyDescent="0.25">
      <c r="B119" s="42" t="s">
        <v>453</v>
      </c>
      <c r="C119" s="40">
        <v>12</v>
      </c>
      <c r="D119" s="41">
        <f t="shared" si="8"/>
        <v>37.24</v>
      </c>
      <c r="E119" s="40"/>
      <c r="F119" s="40">
        <v>326</v>
      </c>
      <c r="G119" s="40">
        <f t="shared" si="9"/>
        <v>144</v>
      </c>
      <c r="H119" s="43"/>
      <c r="I119" s="43">
        <f t="shared" si="2"/>
        <v>14</v>
      </c>
      <c r="J119" s="31">
        <v>8.3000000000000007</v>
      </c>
      <c r="K119" s="33">
        <f t="shared" si="3"/>
        <v>37.24</v>
      </c>
      <c r="L119" s="43"/>
      <c r="M119" s="43"/>
      <c r="N119" s="43"/>
    </row>
    <row r="120" spans="2:14" ht="14.25" customHeight="1" x14ac:dyDescent="0.25">
      <c r="B120" s="42" t="s">
        <v>454</v>
      </c>
      <c r="C120" s="40">
        <v>12</v>
      </c>
      <c r="D120" s="41">
        <f t="shared" si="8"/>
        <v>37.24</v>
      </c>
      <c r="E120" s="40"/>
      <c r="F120" s="40">
        <v>326</v>
      </c>
      <c r="G120" s="40">
        <f t="shared" si="9"/>
        <v>144</v>
      </c>
      <c r="H120" s="43"/>
      <c r="I120" s="43">
        <f t="shared" si="2"/>
        <v>14</v>
      </c>
      <c r="J120" s="31">
        <v>8.3000000000000007</v>
      </c>
      <c r="K120" s="33">
        <f t="shared" si="3"/>
        <v>37.24</v>
      </c>
      <c r="L120" s="43"/>
      <c r="M120" s="43"/>
      <c r="N120" s="43"/>
    </row>
    <row r="121" spans="2:14" ht="14.25" customHeight="1" x14ac:dyDescent="0.25">
      <c r="B121" s="42" t="s">
        <v>455</v>
      </c>
      <c r="C121" s="40">
        <v>12</v>
      </c>
      <c r="D121" s="41">
        <f t="shared" si="8"/>
        <v>37.24</v>
      </c>
      <c r="E121" s="40"/>
      <c r="F121" s="40">
        <v>326</v>
      </c>
      <c r="G121" s="40">
        <f t="shared" si="9"/>
        <v>144</v>
      </c>
      <c r="H121" s="43"/>
      <c r="I121" s="43">
        <f t="shared" si="2"/>
        <v>14</v>
      </c>
      <c r="J121" s="31">
        <v>8.3000000000000007</v>
      </c>
      <c r="K121" s="33">
        <f t="shared" si="3"/>
        <v>37.24</v>
      </c>
      <c r="L121" s="43"/>
      <c r="M121" s="43"/>
      <c r="N121" s="43"/>
    </row>
    <row r="122" spans="2:14" ht="14.25" customHeight="1" x14ac:dyDescent="0.25">
      <c r="B122" s="42" t="s">
        <v>456</v>
      </c>
      <c r="C122" s="40">
        <v>12</v>
      </c>
      <c r="D122" s="41">
        <f t="shared" si="8"/>
        <v>37.24</v>
      </c>
      <c r="E122" s="40"/>
      <c r="F122" s="40">
        <v>329</v>
      </c>
      <c r="G122" s="40">
        <f t="shared" si="9"/>
        <v>144</v>
      </c>
      <c r="H122" s="43"/>
      <c r="I122" s="43">
        <f t="shared" si="2"/>
        <v>14</v>
      </c>
      <c r="J122" s="31">
        <v>8.3000000000000007</v>
      </c>
      <c r="K122" s="33">
        <f t="shared" si="3"/>
        <v>37.24</v>
      </c>
      <c r="L122" s="43"/>
      <c r="M122" s="43"/>
      <c r="N122" s="43"/>
    </row>
    <row r="123" spans="2:14" ht="14.25" customHeight="1" x14ac:dyDescent="0.25">
      <c r="B123" s="42" t="s">
        <v>457</v>
      </c>
      <c r="C123" s="40">
        <v>12</v>
      </c>
      <c r="D123" s="41">
        <f t="shared" si="8"/>
        <v>37.24</v>
      </c>
      <c r="E123" s="40"/>
      <c r="F123" s="40">
        <v>329</v>
      </c>
      <c r="G123" s="40">
        <f t="shared" si="9"/>
        <v>144</v>
      </c>
      <c r="H123" s="43"/>
      <c r="I123" s="43">
        <f t="shared" si="2"/>
        <v>14</v>
      </c>
      <c r="J123" s="31">
        <v>8.3000000000000007</v>
      </c>
      <c r="K123" s="33">
        <f t="shared" si="3"/>
        <v>37.24</v>
      </c>
      <c r="L123" s="43"/>
      <c r="M123" s="43"/>
      <c r="N123" s="43"/>
    </row>
    <row r="124" spans="2:14" ht="14.25" customHeight="1" x14ac:dyDescent="0.25">
      <c r="B124" s="42" t="s">
        <v>458</v>
      </c>
      <c r="C124" s="40">
        <v>12</v>
      </c>
      <c r="D124" s="41">
        <f t="shared" si="8"/>
        <v>37.24</v>
      </c>
      <c r="E124" s="40"/>
      <c r="F124" s="40">
        <v>325</v>
      </c>
      <c r="G124" s="40">
        <f t="shared" si="9"/>
        <v>144</v>
      </c>
      <c r="H124" s="43"/>
      <c r="I124" s="43">
        <f t="shared" si="2"/>
        <v>14</v>
      </c>
      <c r="J124" s="31">
        <v>8.3000000000000007</v>
      </c>
      <c r="K124" s="33">
        <f t="shared" si="3"/>
        <v>37.24</v>
      </c>
      <c r="L124" s="43"/>
      <c r="M124" s="43"/>
      <c r="N124" s="43"/>
    </row>
    <row r="125" spans="2:14" ht="14.25" customHeight="1" x14ac:dyDescent="0.25">
      <c r="B125" s="42" t="s">
        <v>459</v>
      </c>
      <c r="C125" s="40">
        <v>12</v>
      </c>
      <c r="D125" s="41">
        <f t="shared" si="8"/>
        <v>37.24</v>
      </c>
      <c r="E125" s="40"/>
      <c r="F125" s="40">
        <v>325</v>
      </c>
      <c r="G125" s="40">
        <f t="shared" si="9"/>
        <v>144</v>
      </c>
      <c r="H125" s="43"/>
      <c r="I125" s="43">
        <f t="shared" si="2"/>
        <v>14</v>
      </c>
      <c r="J125" s="31">
        <v>8.3000000000000007</v>
      </c>
      <c r="K125" s="33">
        <f t="shared" si="3"/>
        <v>37.24</v>
      </c>
      <c r="L125" s="43"/>
      <c r="M125" s="43"/>
      <c r="N125" s="43"/>
    </row>
    <row r="126" spans="2:14" ht="14.25" customHeight="1" x14ac:dyDescent="0.25">
      <c r="B126" s="42" t="s">
        <v>460</v>
      </c>
      <c r="C126" s="40">
        <v>10</v>
      </c>
      <c r="D126" s="41">
        <f t="shared" si="8"/>
        <v>32.76</v>
      </c>
      <c r="E126" s="40"/>
      <c r="F126" s="40">
        <v>325</v>
      </c>
      <c r="G126" s="40">
        <f t="shared" si="9"/>
        <v>128</v>
      </c>
      <c r="H126" s="43"/>
      <c r="I126" s="43">
        <f t="shared" si="2"/>
        <v>14</v>
      </c>
      <c r="J126" s="31">
        <v>6.7</v>
      </c>
      <c r="K126" s="33">
        <f t="shared" si="3"/>
        <v>32.76</v>
      </c>
      <c r="L126" s="43"/>
      <c r="M126" s="43"/>
      <c r="N126" s="43"/>
    </row>
    <row r="127" spans="2:14" ht="14.25" customHeight="1" x14ac:dyDescent="0.25">
      <c r="B127" s="42" t="s">
        <v>461</v>
      </c>
      <c r="C127" s="40">
        <v>10</v>
      </c>
      <c r="D127" s="41">
        <f t="shared" si="8"/>
        <v>32.76</v>
      </c>
      <c r="E127" s="40"/>
      <c r="F127" s="40">
        <v>325</v>
      </c>
      <c r="G127" s="40">
        <f t="shared" si="9"/>
        <v>128</v>
      </c>
      <c r="H127" s="43"/>
      <c r="I127" s="43">
        <f t="shared" si="2"/>
        <v>14</v>
      </c>
      <c r="J127" s="31">
        <v>6.7</v>
      </c>
      <c r="K127" s="33">
        <f t="shared" si="3"/>
        <v>32.76</v>
      </c>
      <c r="L127" s="43"/>
      <c r="M127" s="43"/>
      <c r="N127" s="43"/>
    </row>
    <row r="128" spans="2:14" ht="14.25" customHeight="1" x14ac:dyDescent="0.25">
      <c r="B128" s="42" t="s">
        <v>462</v>
      </c>
      <c r="C128" s="40">
        <v>12</v>
      </c>
      <c r="D128" s="41">
        <f t="shared" si="8"/>
        <v>37.24</v>
      </c>
      <c r="E128" s="40"/>
      <c r="F128" s="40">
        <v>327</v>
      </c>
      <c r="G128" s="40">
        <f t="shared" si="9"/>
        <v>144</v>
      </c>
      <c r="H128" s="43"/>
      <c r="I128" s="43">
        <f t="shared" si="2"/>
        <v>14</v>
      </c>
      <c r="J128" s="31">
        <v>8.3000000000000007</v>
      </c>
      <c r="K128" s="33">
        <f t="shared" si="3"/>
        <v>37.24</v>
      </c>
      <c r="L128" s="43"/>
      <c r="M128" s="43"/>
      <c r="N128" s="43"/>
    </row>
    <row r="129" spans="2:14" ht="14.25" customHeight="1" x14ac:dyDescent="0.25">
      <c r="B129" s="42" t="s">
        <v>463</v>
      </c>
      <c r="C129" s="40">
        <v>10</v>
      </c>
      <c r="D129" s="41">
        <f t="shared" si="8"/>
        <v>32.76</v>
      </c>
      <c r="E129" s="40"/>
      <c r="F129" s="40">
        <v>327</v>
      </c>
      <c r="G129" s="40">
        <f t="shared" si="9"/>
        <v>128</v>
      </c>
      <c r="H129" s="43"/>
      <c r="I129" s="43">
        <f t="shared" si="2"/>
        <v>14</v>
      </c>
      <c r="J129" s="31">
        <v>6.7</v>
      </c>
      <c r="K129" s="33">
        <f t="shared" si="3"/>
        <v>32.76</v>
      </c>
      <c r="L129" s="43"/>
      <c r="M129" s="43"/>
      <c r="N129" s="43"/>
    </row>
    <row r="130" spans="2:14" ht="14.25" customHeight="1" x14ac:dyDescent="0.25">
      <c r="B130" s="42" t="s">
        <v>464</v>
      </c>
      <c r="C130" s="40">
        <v>10</v>
      </c>
      <c r="D130" s="41">
        <f t="shared" si="8"/>
        <v>32.76</v>
      </c>
      <c r="E130" s="40"/>
      <c r="F130" s="40">
        <v>327</v>
      </c>
      <c r="G130" s="40">
        <f t="shared" si="9"/>
        <v>128</v>
      </c>
      <c r="H130" s="43"/>
      <c r="I130" s="43">
        <f t="shared" si="2"/>
        <v>14</v>
      </c>
      <c r="J130" s="31">
        <v>6.7</v>
      </c>
      <c r="K130" s="33">
        <f t="shared" si="3"/>
        <v>32.76</v>
      </c>
      <c r="L130" s="43"/>
      <c r="M130" s="43"/>
      <c r="N130" s="43"/>
    </row>
    <row r="131" spans="2:14" ht="14.25" customHeight="1" x14ac:dyDescent="0.25">
      <c r="B131" s="42" t="s">
        <v>465</v>
      </c>
      <c r="C131" s="40">
        <v>10</v>
      </c>
      <c r="D131" s="41">
        <f t="shared" si="8"/>
        <v>32.76</v>
      </c>
      <c r="E131" s="40"/>
      <c r="F131" s="40">
        <v>329</v>
      </c>
      <c r="G131" s="40">
        <f t="shared" si="9"/>
        <v>128</v>
      </c>
      <c r="H131" s="43"/>
      <c r="I131" s="43">
        <f t="shared" si="2"/>
        <v>14</v>
      </c>
      <c r="J131" s="31">
        <v>6.7</v>
      </c>
      <c r="K131" s="33">
        <f t="shared" si="3"/>
        <v>32.76</v>
      </c>
      <c r="L131" s="43"/>
      <c r="M131" s="43"/>
      <c r="N131" s="43"/>
    </row>
    <row r="132" spans="2:14" ht="14.25" customHeight="1" x14ac:dyDescent="0.25">
      <c r="B132" s="42" t="s">
        <v>466</v>
      </c>
      <c r="C132" s="40">
        <v>8</v>
      </c>
      <c r="D132" s="41">
        <f t="shared" si="8"/>
        <v>29.4</v>
      </c>
      <c r="E132" s="40"/>
      <c r="F132" s="40">
        <v>328</v>
      </c>
      <c r="G132" s="40">
        <f t="shared" si="9"/>
        <v>112</v>
      </c>
      <c r="H132" s="43"/>
      <c r="I132" s="43">
        <f t="shared" si="2"/>
        <v>14</v>
      </c>
      <c r="J132" s="31">
        <v>5.5</v>
      </c>
      <c r="K132" s="33">
        <f t="shared" si="3"/>
        <v>29.4</v>
      </c>
      <c r="L132" s="43"/>
      <c r="M132" s="43"/>
      <c r="N132" s="43"/>
    </row>
    <row r="133" spans="2:14" ht="14.25" customHeight="1" x14ac:dyDescent="0.25">
      <c r="B133" s="42" t="s">
        <v>467</v>
      </c>
      <c r="C133" s="40">
        <v>12</v>
      </c>
      <c r="D133" s="41">
        <f t="shared" si="8"/>
        <v>37.24</v>
      </c>
      <c r="E133" s="40"/>
      <c r="F133" s="40">
        <v>329</v>
      </c>
      <c r="G133" s="40">
        <f t="shared" si="9"/>
        <v>144</v>
      </c>
      <c r="H133" s="43"/>
      <c r="I133" s="43">
        <f t="shared" si="2"/>
        <v>14</v>
      </c>
      <c r="J133" s="31">
        <v>8.3000000000000007</v>
      </c>
      <c r="K133" s="33">
        <f t="shared" si="3"/>
        <v>37.24</v>
      </c>
      <c r="L133" s="43"/>
      <c r="M133" s="43"/>
      <c r="N133" s="43"/>
    </row>
    <row r="134" spans="2:14" ht="14.25" customHeight="1" x14ac:dyDescent="0.25">
      <c r="B134" s="42" t="s">
        <v>468</v>
      </c>
      <c r="C134" s="40">
        <v>10</v>
      </c>
      <c r="D134" s="41">
        <f t="shared" si="8"/>
        <v>32.76</v>
      </c>
      <c r="E134" s="40"/>
      <c r="F134" s="40">
        <v>328</v>
      </c>
      <c r="G134" s="40">
        <f t="shared" si="9"/>
        <v>128</v>
      </c>
      <c r="H134" s="43"/>
      <c r="I134" s="43">
        <f t="shared" si="2"/>
        <v>14</v>
      </c>
      <c r="J134" s="31">
        <v>6.7</v>
      </c>
      <c r="K134" s="33">
        <f t="shared" si="3"/>
        <v>32.76</v>
      </c>
      <c r="L134" s="43"/>
      <c r="M134" s="43"/>
      <c r="N134" s="43"/>
    </row>
    <row r="135" spans="2:14" ht="14.25" customHeight="1" x14ac:dyDescent="0.25">
      <c r="B135" s="42" t="s">
        <v>469</v>
      </c>
      <c r="C135" s="40">
        <v>12</v>
      </c>
      <c r="D135" s="41">
        <f t="shared" si="8"/>
        <v>37.24</v>
      </c>
      <c r="E135" s="40"/>
      <c r="F135" s="40">
        <v>328</v>
      </c>
      <c r="G135" s="40">
        <f t="shared" si="9"/>
        <v>144</v>
      </c>
      <c r="H135" s="43"/>
      <c r="I135" s="43">
        <f t="shared" si="2"/>
        <v>14</v>
      </c>
      <c r="J135" s="31">
        <v>8.3000000000000007</v>
      </c>
      <c r="K135" s="33">
        <f t="shared" si="3"/>
        <v>37.24</v>
      </c>
      <c r="L135" s="43"/>
      <c r="M135" s="43"/>
      <c r="N135" s="43"/>
    </row>
    <row r="136" spans="2:14" ht="14.25" customHeight="1" x14ac:dyDescent="0.25">
      <c r="B136" s="42" t="s">
        <v>470</v>
      </c>
      <c r="C136" s="40">
        <v>14</v>
      </c>
      <c r="D136" s="41">
        <f t="shared" si="8"/>
        <v>41.72</v>
      </c>
      <c r="E136" s="40"/>
      <c r="F136" s="40">
        <v>330</v>
      </c>
      <c r="G136" s="40">
        <f t="shared" si="9"/>
        <v>160</v>
      </c>
      <c r="H136" s="43"/>
      <c r="I136" s="43">
        <f t="shared" si="2"/>
        <v>14</v>
      </c>
      <c r="J136" s="31">
        <v>9.9</v>
      </c>
      <c r="K136" s="33">
        <f t="shared" si="3"/>
        <v>41.72</v>
      </c>
      <c r="L136" s="43"/>
      <c r="M136" s="43"/>
      <c r="N136" s="43"/>
    </row>
    <row r="137" spans="2:14" ht="14.25" customHeight="1" x14ac:dyDescent="0.25">
      <c r="B137" s="42" t="s">
        <v>471</v>
      </c>
      <c r="C137" s="40">
        <v>12</v>
      </c>
      <c r="D137" s="41">
        <f t="shared" si="8"/>
        <v>37.24</v>
      </c>
      <c r="E137" s="40"/>
      <c r="F137" s="40">
        <v>330</v>
      </c>
      <c r="G137" s="40">
        <f t="shared" si="9"/>
        <v>144</v>
      </c>
      <c r="H137" s="43"/>
      <c r="I137" s="43">
        <f t="shared" si="2"/>
        <v>14</v>
      </c>
      <c r="J137" s="31">
        <v>8.3000000000000007</v>
      </c>
      <c r="K137" s="33">
        <f t="shared" si="3"/>
        <v>37.24</v>
      </c>
      <c r="L137" s="43"/>
      <c r="M137" s="43"/>
      <c r="N137" s="43"/>
    </row>
    <row r="138" spans="2:14" ht="14.25" customHeight="1" x14ac:dyDescent="0.25">
      <c r="B138" s="42" t="s">
        <v>472</v>
      </c>
      <c r="C138" s="40">
        <v>14</v>
      </c>
      <c r="D138" s="41">
        <f t="shared" si="8"/>
        <v>41.72</v>
      </c>
      <c r="E138" s="40"/>
      <c r="F138" s="40">
        <v>330</v>
      </c>
      <c r="G138" s="40">
        <f t="shared" si="9"/>
        <v>160</v>
      </c>
      <c r="H138" s="43"/>
      <c r="I138" s="43">
        <f t="shared" si="2"/>
        <v>14</v>
      </c>
      <c r="J138" s="31">
        <v>9.9</v>
      </c>
      <c r="K138" s="33">
        <f t="shared" si="3"/>
        <v>41.72</v>
      </c>
      <c r="L138" s="43"/>
      <c r="M138" s="43"/>
      <c r="N138" s="43"/>
    </row>
    <row r="139" spans="2:14" ht="14.25" customHeight="1" x14ac:dyDescent="0.25">
      <c r="B139" s="42" t="s">
        <v>473</v>
      </c>
      <c r="C139" s="40">
        <v>12</v>
      </c>
      <c r="D139" s="41">
        <f t="shared" si="8"/>
        <v>37.24</v>
      </c>
      <c r="E139" s="40"/>
      <c r="F139" s="40">
        <v>330</v>
      </c>
      <c r="G139" s="40">
        <f t="shared" si="9"/>
        <v>144</v>
      </c>
      <c r="H139" s="43"/>
      <c r="I139" s="43">
        <f t="shared" si="2"/>
        <v>14</v>
      </c>
      <c r="J139" s="31">
        <v>8.3000000000000007</v>
      </c>
      <c r="K139" s="33">
        <f t="shared" si="3"/>
        <v>37.24</v>
      </c>
      <c r="L139" s="43"/>
      <c r="M139" s="43"/>
      <c r="N139" s="43"/>
    </row>
    <row r="140" spans="2:14" ht="14.25" customHeight="1" x14ac:dyDescent="0.25">
      <c r="B140" s="42" t="s">
        <v>474</v>
      </c>
      <c r="C140" s="40">
        <v>16</v>
      </c>
      <c r="D140" s="41">
        <f t="shared" si="8"/>
        <v>46.199999999999996</v>
      </c>
      <c r="E140" s="40"/>
      <c r="F140" s="40">
        <v>330</v>
      </c>
      <c r="G140" s="40">
        <f t="shared" si="9"/>
        <v>176</v>
      </c>
      <c r="H140" s="43"/>
      <c r="I140" s="43">
        <f t="shared" si="2"/>
        <v>14</v>
      </c>
      <c r="J140" s="31">
        <v>11.5</v>
      </c>
      <c r="K140" s="33">
        <f t="shared" si="3"/>
        <v>46.199999999999996</v>
      </c>
      <c r="L140" s="43"/>
      <c r="M140" s="43"/>
      <c r="N140" s="43"/>
    </row>
    <row r="141" spans="2:14" ht="14.25" customHeight="1" x14ac:dyDescent="0.25">
      <c r="B141" s="42" t="s">
        <v>475</v>
      </c>
      <c r="C141" s="40">
        <v>16</v>
      </c>
      <c r="D141" s="41">
        <f t="shared" si="8"/>
        <v>46.199999999999996</v>
      </c>
      <c r="E141" s="40"/>
      <c r="F141" s="40">
        <v>330</v>
      </c>
      <c r="G141" s="40">
        <f t="shared" si="9"/>
        <v>176</v>
      </c>
      <c r="H141" s="43"/>
      <c r="I141" s="43">
        <f t="shared" si="2"/>
        <v>14</v>
      </c>
      <c r="J141" s="31">
        <v>11.5</v>
      </c>
      <c r="K141" s="33">
        <f t="shared" si="3"/>
        <v>46.199999999999996</v>
      </c>
      <c r="L141" s="43"/>
      <c r="M141" s="43"/>
      <c r="N141" s="43"/>
    </row>
    <row r="142" spans="2:14" ht="14.25" customHeight="1" x14ac:dyDescent="0.25">
      <c r="B142" s="42" t="s">
        <v>476</v>
      </c>
      <c r="C142" s="40">
        <v>15</v>
      </c>
      <c r="D142" s="41">
        <f t="shared" si="8"/>
        <v>43.959999999999994</v>
      </c>
      <c r="E142" s="40"/>
      <c r="F142" s="40">
        <v>330</v>
      </c>
      <c r="G142" s="40">
        <f t="shared" si="9"/>
        <v>168</v>
      </c>
      <c r="H142" s="43"/>
      <c r="I142" s="43">
        <f t="shared" si="2"/>
        <v>14</v>
      </c>
      <c r="J142" s="31">
        <v>10.7</v>
      </c>
      <c r="K142" s="33">
        <f t="shared" si="3"/>
        <v>43.959999999999994</v>
      </c>
      <c r="L142" s="43"/>
      <c r="M142" s="43"/>
      <c r="N142" s="43"/>
    </row>
    <row r="143" spans="2:14" ht="14.25" customHeight="1" x14ac:dyDescent="0.25">
      <c r="B143" s="42" t="s">
        <v>477</v>
      </c>
      <c r="C143" s="40">
        <v>16</v>
      </c>
      <c r="D143" s="41">
        <f t="shared" si="8"/>
        <v>46.199999999999996</v>
      </c>
      <c r="E143" s="40"/>
      <c r="F143" s="40">
        <v>330</v>
      </c>
      <c r="G143" s="40">
        <f t="shared" si="9"/>
        <v>176</v>
      </c>
      <c r="H143" s="43"/>
      <c r="I143" s="43">
        <f t="shared" si="2"/>
        <v>14</v>
      </c>
      <c r="J143" s="31">
        <v>11.5</v>
      </c>
      <c r="K143" s="33">
        <f t="shared" si="3"/>
        <v>46.199999999999996</v>
      </c>
      <c r="L143" s="43"/>
      <c r="M143" s="43"/>
      <c r="N143" s="43"/>
    </row>
    <row r="144" spans="2:14" ht="14.25" customHeight="1" x14ac:dyDescent="0.25">
      <c r="B144" s="42" t="s">
        <v>478</v>
      </c>
      <c r="C144" s="40">
        <v>20</v>
      </c>
      <c r="D144" s="41">
        <f t="shared" si="8"/>
        <v>55.16</v>
      </c>
      <c r="E144" s="40"/>
      <c r="F144" s="40">
        <v>337</v>
      </c>
      <c r="G144" s="40">
        <f t="shared" si="9"/>
        <v>208</v>
      </c>
      <c r="H144" s="43"/>
      <c r="I144" s="43">
        <f t="shared" si="2"/>
        <v>14</v>
      </c>
      <c r="J144" s="31">
        <v>14.7</v>
      </c>
      <c r="K144" s="33">
        <f t="shared" si="3"/>
        <v>55.16</v>
      </c>
      <c r="L144" s="43"/>
      <c r="M144" s="43"/>
      <c r="N144" s="43"/>
    </row>
    <row r="145" spans="2:14" ht="14.25" customHeight="1" x14ac:dyDescent="0.25">
      <c r="B145" s="42" t="s">
        <v>479</v>
      </c>
      <c r="C145" s="40">
        <v>4</v>
      </c>
      <c r="D145" s="41">
        <f t="shared" si="8"/>
        <v>11.44</v>
      </c>
      <c r="E145" s="40"/>
      <c r="F145" s="40">
        <v>338</v>
      </c>
      <c r="G145" s="40">
        <f t="shared" si="9"/>
        <v>80</v>
      </c>
      <c r="H145" s="43"/>
      <c r="I145" s="43">
        <f t="shared" si="2"/>
        <v>5</v>
      </c>
      <c r="J145" s="31">
        <v>2.2999999999999998</v>
      </c>
      <c r="K145" s="33">
        <f t="shared" si="3"/>
        <v>11.44</v>
      </c>
      <c r="L145" s="43"/>
      <c r="M145" s="43"/>
      <c r="N145" s="43"/>
    </row>
    <row r="146" spans="2:14" ht="14.25" customHeight="1" x14ac:dyDescent="0.25">
      <c r="B146" s="42" t="s">
        <v>480</v>
      </c>
      <c r="C146" s="40">
        <v>6</v>
      </c>
      <c r="D146" s="41">
        <f t="shared" si="8"/>
        <v>15.92</v>
      </c>
      <c r="E146" s="40"/>
      <c r="F146" s="40">
        <v>338</v>
      </c>
      <c r="G146" s="40">
        <f t="shared" si="9"/>
        <v>96</v>
      </c>
      <c r="H146" s="43"/>
      <c r="I146" s="43">
        <f t="shared" si="2"/>
        <v>5</v>
      </c>
      <c r="J146" s="31">
        <v>3.9</v>
      </c>
      <c r="K146" s="33">
        <f t="shared" si="3"/>
        <v>15.92</v>
      </c>
      <c r="L146" s="43"/>
      <c r="M146" s="43"/>
      <c r="N146" s="43"/>
    </row>
    <row r="147" spans="2:14" ht="14.25" customHeight="1" x14ac:dyDescent="0.25">
      <c r="B147" s="42" t="s">
        <v>481</v>
      </c>
      <c r="C147" s="40">
        <v>6</v>
      </c>
      <c r="D147" s="41">
        <f t="shared" si="8"/>
        <v>15.92</v>
      </c>
      <c r="E147" s="40"/>
      <c r="F147" s="40">
        <v>338</v>
      </c>
      <c r="G147" s="40">
        <f t="shared" si="9"/>
        <v>96</v>
      </c>
      <c r="H147" s="43"/>
      <c r="I147" s="43">
        <f t="shared" si="2"/>
        <v>5</v>
      </c>
      <c r="J147" s="31">
        <v>3.9</v>
      </c>
      <c r="K147" s="33">
        <f t="shared" si="3"/>
        <v>15.92</v>
      </c>
      <c r="L147" s="43"/>
      <c r="M147" s="43"/>
      <c r="N147" s="43"/>
    </row>
    <row r="148" spans="2:14" ht="14.25" customHeight="1" x14ac:dyDescent="0.25">
      <c r="B148" s="42" t="s">
        <v>482</v>
      </c>
      <c r="C148" s="40">
        <v>6</v>
      </c>
      <c r="D148" s="41">
        <f t="shared" si="8"/>
        <v>15.92</v>
      </c>
      <c r="E148" s="40"/>
      <c r="F148" s="40">
        <v>338</v>
      </c>
      <c r="G148" s="40">
        <f t="shared" si="9"/>
        <v>96</v>
      </c>
      <c r="H148" s="43"/>
      <c r="I148" s="43">
        <f t="shared" si="2"/>
        <v>5</v>
      </c>
      <c r="J148" s="31">
        <v>3.9</v>
      </c>
      <c r="K148" s="33">
        <f t="shared" si="3"/>
        <v>15.92</v>
      </c>
      <c r="L148" s="43"/>
      <c r="M148" s="43"/>
      <c r="N148" s="43"/>
    </row>
    <row r="149" spans="2:14" ht="14.25" customHeight="1" x14ac:dyDescent="0.25">
      <c r="B149" s="42" t="s">
        <v>483</v>
      </c>
      <c r="C149" s="40">
        <v>6</v>
      </c>
      <c r="D149" s="41">
        <f t="shared" si="8"/>
        <v>15.92</v>
      </c>
      <c r="E149" s="40"/>
      <c r="F149" s="40">
        <v>338</v>
      </c>
      <c r="G149" s="40">
        <f t="shared" si="9"/>
        <v>96</v>
      </c>
      <c r="H149" s="43"/>
      <c r="I149" s="43">
        <f t="shared" si="2"/>
        <v>5</v>
      </c>
      <c r="J149" s="31">
        <v>3.9</v>
      </c>
      <c r="K149" s="33">
        <f t="shared" si="3"/>
        <v>15.92</v>
      </c>
      <c r="L149" s="43"/>
      <c r="M149" s="43"/>
      <c r="N149" s="43"/>
    </row>
    <row r="150" spans="2:14" ht="14.25" customHeight="1" x14ac:dyDescent="0.25">
      <c r="B150" s="42" t="s">
        <v>484</v>
      </c>
      <c r="C150" s="40">
        <v>6</v>
      </c>
      <c r="D150" s="41">
        <f t="shared" si="8"/>
        <v>15.92</v>
      </c>
      <c r="E150" s="40"/>
      <c r="F150" s="40">
        <v>338</v>
      </c>
      <c r="G150" s="40">
        <f t="shared" si="9"/>
        <v>96</v>
      </c>
      <c r="H150" s="43"/>
      <c r="I150" s="43">
        <f t="shared" si="2"/>
        <v>5</v>
      </c>
      <c r="J150" s="31">
        <v>3.9</v>
      </c>
      <c r="K150" s="33">
        <f t="shared" si="3"/>
        <v>15.92</v>
      </c>
      <c r="L150" s="43"/>
      <c r="M150" s="43"/>
      <c r="N150" s="43"/>
    </row>
    <row r="151" spans="2:14" ht="14.25" customHeight="1" x14ac:dyDescent="0.25">
      <c r="B151" s="42" t="s">
        <v>485</v>
      </c>
      <c r="C151" s="40">
        <v>6</v>
      </c>
      <c r="D151" s="41">
        <f t="shared" si="8"/>
        <v>15.92</v>
      </c>
      <c r="E151" s="40"/>
      <c r="F151" s="40">
        <v>338</v>
      </c>
      <c r="G151" s="40">
        <f t="shared" si="9"/>
        <v>96</v>
      </c>
      <c r="H151" s="43"/>
      <c r="I151" s="43">
        <f t="shared" si="2"/>
        <v>5</v>
      </c>
      <c r="J151" s="31">
        <v>3.9</v>
      </c>
      <c r="K151" s="33">
        <f t="shared" si="3"/>
        <v>15.92</v>
      </c>
      <c r="L151" s="43"/>
      <c r="M151" s="43"/>
      <c r="N151" s="43"/>
    </row>
    <row r="152" spans="2:14" ht="14.25" customHeight="1" x14ac:dyDescent="0.25">
      <c r="B152" s="42" t="s">
        <v>486</v>
      </c>
      <c r="C152" s="40">
        <v>6</v>
      </c>
      <c r="D152" s="41">
        <f t="shared" si="8"/>
        <v>15.92</v>
      </c>
      <c r="E152" s="40"/>
      <c r="F152" s="40">
        <v>338</v>
      </c>
      <c r="G152" s="40">
        <f t="shared" si="9"/>
        <v>96</v>
      </c>
      <c r="H152" s="43"/>
      <c r="I152" s="43">
        <f t="shared" si="2"/>
        <v>5</v>
      </c>
      <c r="J152" s="31">
        <v>3.9</v>
      </c>
      <c r="K152" s="33">
        <f t="shared" si="3"/>
        <v>15.92</v>
      </c>
      <c r="L152" s="43"/>
      <c r="M152" s="43"/>
      <c r="N152" s="43"/>
    </row>
    <row r="153" spans="2:14" ht="14.25" customHeight="1" x14ac:dyDescent="0.25">
      <c r="B153" s="42" t="s">
        <v>487</v>
      </c>
      <c r="C153" s="40">
        <v>6</v>
      </c>
      <c r="D153" s="41">
        <f t="shared" si="8"/>
        <v>15.92</v>
      </c>
      <c r="E153" s="40"/>
      <c r="F153" s="40">
        <v>338</v>
      </c>
      <c r="G153" s="40">
        <f t="shared" si="9"/>
        <v>96</v>
      </c>
      <c r="H153" s="43"/>
      <c r="I153" s="43">
        <f t="shared" si="2"/>
        <v>5</v>
      </c>
      <c r="J153" s="31">
        <v>3.9</v>
      </c>
      <c r="K153" s="33">
        <f t="shared" si="3"/>
        <v>15.92</v>
      </c>
      <c r="L153" s="43"/>
      <c r="M153" s="43"/>
      <c r="N153" s="43"/>
    </row>
    <row r="154" spans="2:14" ht="14.25" customHeight="1" x14ac:dyDescent="0.25">
      <c r="B154" s="42" t="s">
        <v>488</v>
      </c>
      <c r="C154" s="40">
        <v>6</v>
      </c>
      <c r="D154" s="41">
        <f t="shared" si="8"/>
        <v>15.92</v>
      </c>
      <c r="E154" s="40"/>
      <c r="F154" s="40">
        <v>338</v>
      </c>
      <c r="G154" s="40">
        <f t="shared" si="9"/>
        <v>96</v>
      </c>
      <c r="H154" s="43"/>
      <c r="I154" s="43">
        <f t="shared" si="2"/>
        <v>5</v>
      </c>
      <c r="J154" s="31">
        <v>3.9</v>
      </c>
      <c r="K154" s="33">
        <f t="shared" si="3"/>
        <v>15.92</v>
      </c>
      <c r="L154" s="43"/>
      <c r="M154" s="43"/>
      <c r="N154" s="43"/>
    </row>
    <row r="155" spans="2:14" ht="14.25" customHeight="1" x14ac:dyDescent="0.25">
      <c r="B155" s="42" t="s">
        <v>489</v>
      </c>
      <c r="C155" s="40">
        <v>8</v>
      </c>
      <c r="D155" s="41">
        <f t="shared" si="8"/>
        <v>29.4</v>
      </c>
      <c r="E155" s="40"/>
      <c r="F155" s="40">
        <v>333</v>
      </c>
      <c r="G155" s="40">
        <f t="shared" si="9"/>
        <v>112</v>
      </c>
      <c r="H155" s="43"/>
      <c r="I155" s="43">
        <f t="shared" si="2"/>
        <v>14</v>
      </c>
      <c r="J155" s="31">
        <v>5.5</v>
      </c>
      <c r="K155" s="33">
        <f t="shared" si="3"/>
        <v>29.4</v>
      </c>
      <c r="L155" s="43"/>
      <c r="M155" s="43"/>
      <c r="N155" s="43"/>
    </row>
    <row r="156" spans="2:14" ht="14.25" customHeight="1" x14ac:dyDescent="0.25">
      <c r="B156" s="42" t="s">
        <v>490</v>
      </c>
      <c r="C156" s="40">
        <v>8</v>
      </c>
      <c r="D156" s="41">
        <f t="shared" si="8"/>
        <v>29.4</v>
      </c>
      <c r="E156" s="40"/>
      <c r="F156" s="40">
        <v>333</v>
      </c>
      <c r="G156" s="40">
        <f t="shared" si="9"/>
        <v>112</v>
      </c>
      <c r="H156" s="43"/>
      <c r="I156" s="43">
        <f t="shared" si="2"/>
        <v>14</v>
      </c>
      <c r="J156" s="31">
        <v>5.5</v>
      </c>
      <c r="K156" s="33">
        <f t="shared" si="3"/>
        <v>29.4</v>
      </c>
      <c r="L156" s="43"/>
      <c r="M156" s="43"/>
      <c r="N156" s="43"/>
    </row>
    <row r="157" spans="2:14" ht="14.25" customHeight="1" x14ac:dyDescent="0.25">
      <c r="B157" s="42" t="s">
        <v>491</v>
      </c>
      <c r="C157" s="40">
        <v>12</v>
      </c>
      <c r="D157" s="41">
        <f t="shared" si="8"/>
        <v>37.24</v>
      </c>
      <c r="E157" s="40"/>
      <c r="F157" s="40">
        <v>333</v>
      </c>
      <c r="G157" s="40">
        <f t="shared" si="9"/>
        <v>144</v>
      </c>
      <c r="H157" s="43"/>
      <c r="I157" s="43">
        <f t="shared" si="2"/>
        <v>14</v>
      </c>
      <c r="J157" s="31">
        <v>8.3000000000000007</v>
      </c>
      <c r="K157" s="33">
        <f t="shared" si="3"/>
        <v>37.24</v>
      </c>
      <c r="L157" s="43"/>
      <c r="M157" s="43"/>
      <c r="N157" s="43"/>
    </row>
    <row r="158" spans="2:14" ht="14.25" customHeight="1" x14ac:dyDescent="0.25">
      <c r="B158" s="42" t="s">
        <v>492</v>
      </c>
      <c r="C158" s="40">
        <v>15</v>
      </c>
      <c r="D158" s="41">
        <f t="shared" si="8"/>
        <v>43.959999999999994</v>
      </c>
      <c r="E158" s="40"/>
      <c r="F158" s="40">
        <v>333</v>
      </c>
      <c r="G158" s="40">
        <f t="shared" si="9"/>
        <v>168</v>
      </c>
      <c r="H158" s="43"/>
      <c r="I158" s="43">
        <f t="shared" si="2"/>
        <v>14</v>
      </c>
      <c r="J158" s="31">
        <v>10.7</v>
      </c>
      <c r="K158" s="33">
        <f t="shared" si="3"/>
        <v>43.959999999999994</v>
      </c>
      <c r="L158" s="43"/>
      <c r="M158" s="43"/>
      <c r="N158" s="43"/>
    </row>
    <row r="159" spans="2:14" ht="14.25" customHeight="1" x14ac:dyDescent="0.25">
      <c r="B159" s="42" t="s">
        <v>493</v>
      </c>
      <c r="C159" s="40">
        <v>8</v>
      </c>
      <c r="D159" s="41">
        <f t="shared" si="8"/>
        <v>29.4</v>
      </c>
      <c r="E159" s="40"/>
      <c r="F159" s="40">
        <v>332</v>
      </c>
      <c r="G159" s="40">
        <f t="shared" si="9"/>
        <v>112</v>
      </c>
      <c r="H159" s="43"/>
      <c r="I159" s="43">
        <f t="shared" si="2"/>
        <v>14</v>
      </c>
      <c r="J159" s="31">
        <v>5.5</v>
      </c>
      <c r="K159" s="33">
        <f t="shared" si="3"/>
        <v>29.4</v>
      </c>
      <c r="L159" s="43"/>
      <c r="M159" s="43"/>
      <c r="N159" s="43"/>
    </row>
    <row r="160" spans="2:14" ht="14.25" customHeight="1" x14ac:dyDescent="0.25">
      <c r="B160" s="42" t="s">
        <v>494</v>
      </c>
      <c r="C160" s="40">
        <v>12</v>
      </c>
      <c r="D160" s="41">
        <f t="shared" si="8"/>
        <v>37.24</v>
      </c>
      <c r="E160" s="40"/>
      <c r="F160" s="40">
        <v>332</v>
      </c>
      <c r="G160" s="40">
        <f t="shared" si="9"/>
        <v>144</v>
      </c>
      <c r="H160" s="43"/>
      <c r="I160" s="43">
        <f t="shared" si="2"/>
        <v>14</v>
      </c>
      <c r="J160" s="31">
        <v>8.3000000000000007</v>
      </c>
      <c r="K160" s="33">
        <f t="shared" si="3"/>
        <v>37.24</v>
      </c>
      <c r="L160" s="43"/>
      <c r="M160" s="43"/>
      <c r="N160" s="43"/>
    </row>
    <row r="161" spans="2:14" ht="14.25" customHeight="1" x14ac:dyDescent="0.25">
      <c r="B161" s="42" t="s">
        <v>495</v>
      </c>
      <c r="C161" s="40">
        <v>15</v>
      </c>
      <c r="D161" s="41">
        <f t="shared" si="8"/>
        <v>43.959999999999994</v>
      </c>
      <c r="E161" s="40"/>
      <c r="F161" s="40">
        <v>337</v>
      </c>
      <c r="G161" s="40">
        <f t="shared" si="9"/>
        <v>168</v>
      </c>
      <c r="H161" s="43"/>
      <c r="I161" s="43">
        <f t="shared" si="2"/>
        <v>14</v>
      </c>
      <c r="J161" s="31">
        <v>10.7</v>
      </c>
      <c r="K161" s="33">
        <f t="shared" si="3"/>
        <v>43.959999999999994</v>
      </c>
      <c r="L161" s="43"/>
      <c r="M161" s="43"/>
      <c r="N161" s="43"/>
    </row>
    <row r="162" spans="2:14" ht="14.25" customHeight="1" x14ac:dyDescent="0.25">
      <c r="B162" s="42" t="s">
        <v>496</v>
      </c>
      <c r="C162" s="40">
        <v>14</v>
      </c>
      <c r="D162" s="41">
        <f t="shared" si="8"/>
        <v>41.72</v>
      </c>
      <c r="E162" s="40"/>
      <c r="F162" s="40">
        <v>337</v>
      </c>
      <c r="G162" s="40">
        <f t="shared" si="9"/>
        <v>160</v>
      </c>
      <c r="H162" s="43"/>
      <c r="I162" s="43">
        <f t="shared" si="2"/>
        <v>14</v>
      </c>
      <c r="J162" s="31">
        <v>9.9</v>
      </c>
      <c r="K162" s="33">
        <f t="shared" si="3"/>
        <v>41.72</v>
      </c>
      <c r="L162" s="43"/>
      <c r="M162" s="43"/>
      <c r="N162" s="43"/>
    </row>
    <row r="163" spans="2:14" ht="14.25" customHeight="1" x14ac:dyDescent="0.25">
      <c r="B163" s="42" t="s">
        <v>497</v>
      </c>
      <c r="C163" s="40">
        <v>10</v>
      </c>
      <c r="D163" s="41">
        <f t="shared" si="8"/>
        <v>32.76</v>
      </c>
      <c r="E163" s="40"/>
      <c r="F163" s="40">
        <v>337</v>
      </c>
      <c r="G163" s="40">
        <f t="shared" si="9"/>
        <v>128</v>
      </c>
      <c r="H163" s="43"/>
      <c r="I163" s="43">
        <f t="shared" si="2"/>
        <v>14</v>
      </c>
      <c r="J163" s="31">
        <v>6.7</v>
      </c>
      <c r="K163" s="33">
        <f t="shared" si="3"/>
        <v>32.76</v>
      </c>
      <c r="L163" s="43"/>
      <c r="M163" s="43"/>
      <c r="N163" s="43"/>
    </row>
    <row r="164" spans="2:14" ht="14.25" customHeight="1" x14ac:dyDescent="0.25">
      <c r="B164" s="42" t="s">
        <v>498</v>
      </c>
      <c r="C164" s="40">
        <v>10</v>
      </c>
      <c r="D164" s="41">
        <f t="shared" si="8"/>
        <v>32.76</v>
      </c>
      <c r="E164" s="40"/>
      <c r="F164" s="40">
        <v>337</v>
      </c>
      <c r="G164" s="40">
        <f t="shared" si="9"/>
        <v>128</v>
      </c>
      <c r="H164" s="43"/>
      <c r="I164" s="43">
        <f t="shared" si="2"/>
        <v>14</v>
      </c>
      <c r="J164" s="31">
        <v>6.7</v>
      </c>
      <c r="K164" s="33">
        <f t="shared" si="3"/>
        <v>32.76</v>
      </c>
      <c r="L164" s="43"/>
      <c r="M164" s="43"/>
      <c r="N164" s="43"/>
    </row>
    <row r="165" spans="2:14" ht="14.25" customHeight="1" x14ac:dyDescent="0.25">
      <c r="B165" s="42" t="s">
        <v>499</v>
      </c>
      <c r="C165" s="40">
        <v>12</v>
      </c>
      <c r="D165" s="41">
        <f t="shared" si="8"/>
        <v>37.24</v>
      </c>
      <c r="E165" s="40"/>
      <c r="F165" s="40">
        <v>334</v>
      </c>
      <c r="G165" s="40">
        <f t="shared" si="9"/>
        <v>144</v>
      </c>
      <c r="H165" s="43"/>
      <c r="I165" s="43">
        <f t="shared" si="2"/>
        <v>14</v>
      </c>
      <c r="J165" s="31">
        <v>8.3000000000000007</v>
      </c>
      <c r="K165" s="33">
        <f t="shared" si="3"/>
        <v>37.24</v>
      </c>
      <c r="L165" s="43"/>
      <c r="M165" s="43"/>
      <c r="N165" s="43"/>
    </row>
    <row r="166" spans="2:14" ht="14.25" customHeight="1" x14ac:dyDescent="0.25">
      <c r="B166" s="42" t="s">
        <v>500</v>
      </c>
      <c r="C166" s="40">
        <v>8</v>
      </c>
      <c r="D166" s="41">
        <f t="shared" si="8"/>
        <v>29.4</v>
      </c>
      <c r="E166" s="40"/>
      <c r="F166" s="40">
        <v>334</v>
      </c>
      <c r="G166" s="40">
        <f t="shared" si="9"/>
        <v>112</v>
      </c>
      <c r="H166" s="43"/>
      <c r="I166" s="43">
        <f t="shared" si="2"/>
        <v>14</v>
      </c>
      <c r="J166" s="31">
        <v>5.5</v>
      </c>
      <c r="K166" s="33">
        <f t="shared" si="3"/>
        <v>29.4</v>
      </c>
      <c r="L166" s="43"/>
      <c r="M166" s="43"/>
      <c r="N166" s="43"/>
    </row>
    <row r="167" spans="2:14" ht="14.25" customHeight="1" x14ac:dyDescent="0.25">
      <c r="B167" s="42" t="s">
        <v>501</v>
      </c>
      <c r="C167" s="40">
        <v>20</v>
      </c>
      <c r="D167" s="41">
        <f t="shared" si="8"/>
        <v>55.16</v>
      </c>
      <c r="E167" s="40"/>
      <c r="F167" s="40">
        <v>334</v>
      </c>
      <c r="G167" s="40">
        <f t="shared" si="9"/>
        <v>208</v>
      </c>
      <c r="H167" s="43"/>
      <c r="I167" s="43">
        <f t="shared" si="2"/>
        <v>14</v>
      </c>
      <c r="J167" s="31">
        <v>14.7</v>
      </c>
      <c r="K167" s="33">
        <f t="shared" si="3"/>
        <v>55.16</v>
      </c>
      <c r="L167" s="43"/>
      <c r="M167" s="43"/>
      <c r="N167" s="43"/>
    </row>
    <row r="168" spans="2:14" ht="14.25" customHeight="1" x14ac:dyDescent="0.25">
      <c r="B168" s="42" t="s">
        <v>502</v>
      </c>
      <c r="C168" s="40">
        <v>16</v>
      </c>
      <c r="D168" s="41">
        <f t="shared" si="8"/>
        <v>46.199999999999996</v>
      </c>
      <c r="E168" s="40"/>
      <c r="F168" s="40">
        <v>334</v>
      </c>
      <c r="G168" s="40">
        <f t="shared" si="9"/>
        <v>176</v>
      </c>
      <c r="H168" s="43"/>
      <c r="I168" s="43">
        <f t="shared" si="2"/>
        <v>14</v>
      </c>
      <c r="J168" s="31">
        <v>11.5</v>
      </c>
      <c r="K168" s="33">
        <f t="shared" si="3"/>
        <v>46.199999999999996</v>
      </c>
      <c r="L168" s="43"/>
      <c r="M168" s="43"/>
      <c r="N168" s="43"/>
    </row>
    <row r="169" spans="2:14" ht="14.25" customHeight="1" x14ac:dyDescent="0.25">
      <c r="B169" s="42" t="s">
        <v>503</v>
      </c>
      <c r="C169" s="40">
        <v>16</v>
      </c>
      <c r="D169" s="41">
        <f t="shared" si="8"/>
        <v>46.199999999999996</v>
      </c>
      <c r="E169" s="40"/>
      <c r="F169" s="40">
        <v>334</v>
      </c>
      <c r="G169" s="40">
        <f t="shared" si="9"/>
        <v>176</v>
      </c>
      <c r="H169" s="43"/>
      <c r="I169" s="43">
        <f t="shared" si="2"/>
        <v>14</v>
      </c>
      <c r="J169" s="31">
        <v>11.5</v>
      </c>
      <c r="K169" s="33">
        <f t="shared" si="3"/>
        <v>46.199999999999996</v>
      </c>
      <c r="L169" s="43"/>
      <c r="M169" s="43"/>
      <c r="N169" s="43"/>
    </row>
    <row r="170" spans="2:14" ht="14.25" customHeight="1" x14ac:dyDescent="0.25">
      <c r="B170" s="42" t="s">
        <v>504</v>
      </c>
      <c r="C170" s="40">
        <v>8</v>
      </c>
      <c r="D170" s="41">
        <f t="shared" si="8"/>
        <v>29.4</v>
      </c>
      <c r="E170" s="40"/>
      <c r="F170" s="40">
        <v>335</v>
      </c>
      <c r="G170" s="40">
        <f t="shared" si="9"/>
        <v>112</v>
      </c>
      <c r="H170" s="43"/>
      <c r="I170" s="43">
        <f t="shared" si="2"/>
        <v>14</v>
      </c>
      <c r="J170" s="31">
        <v>5.5</v>
      </c>
      <c r="K170" s="33">
        <f t="shared" si="3"/>
        <v>29.4</v>
      </c>
      <c r="L170" s="43"/>
      <c r="M170" s="43"/>
      <c r="N170" s="43"/>
    </row>
    <row r="171" spans="2:14" ht="14.25" customHeight="1" x14ac:dyDescent="0.25">
      <c r="B171" s="42" t="s">
        <v>505</v>
      </c>
      <c r="C171" s="40">
        <v>12</v>
      </c>
      <c r="D171" s="41">
        <f t="shared" si="8"/>
        <v>37.24</v>
      </c>
      <c r="E171" s="40"/>
      <c r="F171" s="40">
        <v>335</v>
      </c>
      <c r="G171" s="40">
        <f t="shared" si="9"/>
        <v>144</v>
      </c>
      <c r="H171" s="43"/>
      <c r="I171" s="43">
        <f t="shared" si="2"/>
        <v>14</v>
      </c>
      <c r="J171" s="31">
        <v>8.3000000000000007</v>
      </c>
      <c r="K171" s="33">
        <f t="shared" si="3"/>
        <v>37.24</v>
      </c>
      <c r="L171" s="43"/>
      <c r="M171" s="43"/>
      <c r="N171" s="43"/>
    </row>
    <row r="172" spans="2:14" ht="14.25" customHeight="1" x14ac:dyDescent="0.25">
      <c r="B172" s="42" t="s">
        <v>506</v>
      </c>
      <c r="C172" s="40">
        <v>8</v>
      </c>
      <c r="D172" s="41">
        <f t="shared" si="8"/>
        <v>29.4</v>
      </c>
      <c r="E172" s="40"/>
      <c r="F172" s="40">
        <v>335</v>
      </c>
      <c r="G172" s="40">
        <f t="shared" si="9"/>
        <v>112</v>
      </c>
      <c r="H172" s="43"/>
      <c r="I172" s="43">
        <f t="shared" si="2"/>
        <v>14</v>
      </c>
      <c r="J172" s="31">
        <v>5.5</v>
      </c>
      <c r="K172" s="33">
        <f t="shared" si="3"/>
        <v>29.4</v>
      </c>
      <c r="L172" s="43"/>
      <c r="M172" s="43"/>
      <c r="N172" s="43"/>
    </row>
    <row r="173" spans="2:14" ht="14.25" customHeight="1" x14ac:dyDescent="0.25">
      <c r="B173" s="42" t="s">
        <v>507</v>
      </c>
      <c r="C173" s="40">
        <v>8</v>
      </c>
      <c r="D173" s="41">
        <f t="shared" si="8"/>
        <v>29.4</v>
      </c>
      <c r="E173" s="40"/>
      <c r="F173" s="40">
        <v>335</v>
      </c>
      <c r="G173" s="40">
        <f t="shared" si="9"/>
        <v>112</v>
      </c>
      <c r="H173" s="43"/>
      <c r="I173" s="43">
        <f t="shared" si="2"/>
        <v>14</v>
      </c>
      <c r="J173" s="31">
        <v>5.5</v>
      </c>
      <c r="K173" s="33">
        <f t="shared" si="3"/>
        <v>29.4</v>
      </c>
      <c r="L173" s="43"/>
      <c r="M173" s="43"/>
      <c r="N173" s="43"/>
    </row>
    <row r="174" spans="2:14" ht="14.25" customHeight="1" x14ac:dyDescent="0.25">
      <c r="B174" s="42" t="s">
        <v>508</v>
      </c>
      <c r="C174" s="40">
        <v>8</v>
      </c>
      <c r="D174" s="41">
        <f t="shared" si="8"/>
        <v>29.4</v>
      </c>
      <c r="E174" s="40"/>
      <c r="F174" s="40">
        <v>335</v>
      </c>
      <c r="G174" s="40">
        <f t="shared" si="9"/>
        <v>112</v>
      </c>
      <c r="H174" s="43"/>
      <c r="I174" s="43">
        <f t="shared" si="2"/>
        <v>14</v>
      </c>
      <c r="J174" s="31">
        <v>5.5</v>
      </c>
      <c r="K174" s="33">
        <f t="shared" si="3"/>
        <v>29.4</v>
      </c>
      <c r="L174" s="43"/>
      <c r="M174" s="43"/>
      <c r="N174" s="43"/>
    </row>
    <row r="175" spans="2:14" ht="14.25" customHeight="1" x14ac:dyDescent="0.25">
      <c r="B175" s="42" t="s">
        <v>509</v>
      </c>
      <c r="C175" s="40">
        <v>12</v>
      </c>
      <c r="D175" s="41">
        <f t="shared" si="8"/>
        <v>37.24</v>
      </c>
      <c r="E175" s="40"/>
      <c r="F175" s="40">
        <v>335</v>
      </c>
      <c r="G175" s="40">
        <f t="shared" si="9"/>
        <v>144</v>
      </c>
      <c r="H175" s="43"/>
      <c r="I175" s="43">
        <f t="shared" si="2"/>
        <v>14</v>
      </c>
      <c r="J175" s="31">
        <v>8.3000000000000007</v>
      </c>
      <c r="K175" s="33">
        <f t="shared" si="3"/>
        <v>37.24</v>
      </c>
      <c r="L175" s="43"/>
      <c r="M175" s="43"/>
      <c r="N175" s="43"/>
    </row>
    <row r="176" spans="2:14" ht="14.25" customHeight="1" x14ac:dyDescent="0.25">
      <c r="B176" s="42" t="s">
        <v>510</v>
      </c>
      <c r="C176" s="40">
        <v>10</v>
      </c>
      <c r="D176" s="41">
        <f t="shared" si="8"/>
        <v>32.76</v>
      </c>
      <c r="E176" s="40"/>
      <c r="F176" s="40">
        <v>337</v>
      </c>
      <c r="G176" s="40">
        <f t="shared" si="9"/>
        <v>128</v>
      </c>
      <c r="H176" s="43"/>
      <c r="I176" s="43">
        <f t="shared" si="2"/>
        <v>14</v>
      </c>
      <c r="J176" s="31">
        <v>6.7</v>
      </c>
      <c r="K176" s="33">
        <f t="shared" si="3"/>
        <v>32.76</v>
      </c>
      <c r="L176" s="43"/>
      <c r="M176" s="43"/>
      <c r="N176" s="43"/>
    </row>
    <row r="177" spans="2:14" ht="14.25" customHeight="1" x14ac:dyDescent="0.25">
      <c r="B177" s="42" t="s">
        <v>511</v>
      </c>
      <c r="C177" s="40">
        <v>8</v>
      </c>
      <c r="D177" s="41">
        <f t="shared" si="8"/>
        <v>29.4</v>
      </c>
      <c r="E177" s="40"/>
      <c r="F177" s="40">
        <v>337</v>
      </c>
      <c r="G177" s="40">
        <f t="shared" si="9"/>
        <v>112</v>
      </c>
      <c r="H177" s="43"/>
      <c r="I177" s="43">
        <f t="shared" si="2"/>
        <v>14</v>
      </c>
      <c r="J177" s="31">
        <v>5.5</v>
      </c>
      <c r="K177" s="33">
        <f t="shared" si="3"/>
        <v>29.4</v>
      </c>
      <c r="L177" s="43"/>
      <c r="M177" s="43"/>
      <c r="N177" s="43"/>
    </row>
    <row r="178" spans="2:14" ht="14.25" customHeight="1" x14ac:dyDescent="0.25">
      <c r="B178" s="42" t="s">
        <v>512</v>
      </c>
      <c r="C178" s="40">
        <v>15</v>
      </c>
      <c r="D178" s="41">
        <f t="shared" ref="D178:D231" si="10">K178</f>
        <v>43.959999999999994</v>
      </c>
      <c r="E178" s="40"/>
      <c r="F178" s="40">
        <v>336</v>
      </c>
      <c r="G178" s="40">
        <f t="shared" ref="G178:G231" si="11">($R$5*(C178+2*$R$4))</f>
        <v>168</v>
      </c>
      <c r="H178" s="43"/>
      <c r="I178" s="43">
        <f t="shared" si="2"/>
        <v>14</v>
      </c>
      <c r="J178" s="31">
        <v>10.7</v>
      </c>
      <c r="K178" s="33">
        <f t="shared" si="3"/>
        <v>43.959999999999994</v>
      </c>
      <c r="L178" s="43"/>
      <c r="M178" s="43"/>
      <c r="N178" s="43"/>
    </row>
    <row r="179" spans="2:14" ht="14.25" customHeight="1" x14ac:dyDescent="0.25">
      <c r="B179" s="42" t="s">
        <v>513</v>
      </c>
      <c r="C179" s="40">
        <v>10</v>
      </c>
      <c r="D179" s="41">
        <f t="shared" si="10"/>
        <v>32.76</v>
      </c>
      <c r="E179" s="40"/>
      <c r="F179" s="40">
        <v>336</v>
      </c>
      <c r="G179" s="40">
        <f t="shared" si="11"/>
        <v>128</v>
      </c>
      <c r="H179" s="43"/>
      <c r="I179" s="43">
        <f t="shared" si="2"/>
        <v>14</v>
      </c>
      <c r="J179" s="31">
        <v>6.7</v>
      </c>
      <c r="K179" s="33">
        <f t="shared" si="3"/>
        <v>32.76</v>
      </c>
      <c r="L179" s="43"/>
      <c r="M179" s="43"/>
      <c r="N179" s="43"/>
    </row>
    <row r="180" spans="2:14" ht="14.25" customHeight="1" x14ac:dyDescent="0.25">
      <c r="B180" s="42" t="s">
        <v>514</v>
      </c>
      <c r="C180" s="40">
        <v>10</v>
      </c>
      <c r="D180" s="41">
        <f t="shared" si="10"/>
        <v>32.76</v>
      </c>
      <c r="E180" s="40"/>
      <c r="F180" s="40">
        <v>336</v>
      </c>
      <c r="G180" s="40">
        <f t="shared" si="11"/>
        <v>128</v>
      </c>
      <c r="H180" s="43"/>
      <c r="I180" s="43">
        <f t="shared" si="2"/>
        <v>14</v>
      </c>
      <c r="J180" s="31">
        <v>6.7</v>
      </c>
      <c r="K180" s="33">
        <f t="shared" si="3"/>
        <v>32.76</v>
      </c>
      <c r="L180" s="43"/>
      <c r="M180" s="43"/>
      <c r="N180" s="43"/>
    </row>
    <row r="181" spans="2:14" ht="14.25" customHeight="1" x14ac:dyDescent="0.25">
      <c r="B181" s="42" t="s">
        <v>515</v>
      </c>
      <c r="C181" s="40">
        <v>15</v>
      </c>
      <c r="D181" s="41">
        <f t="shared" si="10"/>
        <v>43.959999999999994</v>
      </c>
      <c r="E181" s="40"/>
      <c r="F181" s="40">
        <v>336</v>
      </c>
      <c r="G181" s="40">
        <f t="shared" si="11"/>
        <v>168</v>
      </c>
      <c r="H181" s="43"/>
      <c r="I181" s="43">
        <f t="shared" si="2"/>
        <v>14</v>
      </c>
      <c r="J181" s="31">
        <v>10.7</v>
      </c>
      <c r="K181" s="33">
        <f t="shared" si="3"/>
        <v>43.959999999999994</v>
      </c>
      <c r="L181" s="43"/>
      <c r="M181" s="43"/>
      <c r="N181" s="43"/>
    </row>
    <row r="182" spans="2:14" ht="14.25" customHeight="1" x14ac:dyDescent="0.25">
      <c r="B182" s="42" t="s">
        <v>516</v>
      </c>
      <c r="C182" s="40">
        <v>15</v>
      </c>
      <c r="D182" s="41">
        <f t="shared" si="10"/>
        <v>43.959999999999994</v>
      </c>
      <c r="E182" s="40"/>
      <c r="F182" s="40">
        <v>336</v>
      </c>
      <c r="G182" s="40">
        <f t="shared" si="11"/>
        <v>168</v>
      </c>
      <c r="H182" s="43"/>
      <c r="I182" s="43">
        <f t="shared" si="2"/>
        <v>14</v>
      </c>
      <c r="J182" s="31">
        <v>10.7</v>
      </c>
      <c r="K182" s="33">
        <f t="shared" si="3"/>
        <v>43.959999999999994</v>
      </c>
      <c r="L182" s="43"/>
      <c r="M182" s="43"/>
      <c r="N182" s="43"/>
    </row>
    <row r="183" spans="2:14" ht="14.25" customHeight="1" x14ac:dyDescent="0.25">
      <c r="B183" s="42" t="s">
        <v>517</v>
      </c>
      <c r="C183" s="40">
        <v>14</v>
      </c>
      <c r="D183" s="41">
        <f t="shared" si="10"/>
        <v>41.72</v>
      </c>
      <c r="E183" s="40"/>
      <c r="F183" s="40">
        <v>336</v>
      </c>
      <c r="G183" s="40">
        <f t="shared" si="11"/>
        <v>160</v>
      </c>
      <c r="H183" s="43"/>
      <c r="I183" s="43">
        <f t="shared" si="2"/>
        <v>14</v>
      </c>
      <c r="J183" s="31">
        <v>9.9</v>
      </c>
      <c r="K183" s="33">
        <f t="shared" si="3"/>
        <v>41.72</v>
      </c>
      <c r="L183" s="43"/>
      <c r="M183" s="43"/>
      <c r="N183" s="43"/>
    </row>
    <row r="184" spans="2:14" ht="14.25" customHeight="1" x14ac:dyDescent="0.25">
      <c r="B184" s="42" t="s">
        <v>518</v>
      </c>
      <c r="C184" s="40">
        <v>14</v>
      </c>
      <c r="D184" s="41">
        <f t="shared" si="10"/>
        <v>41.72</v>
      </c>
      <c r="E184" s="40"/>
      <c r="F184" s="40">
        <v>337</v>
      </c>
      <c r="G184" s="40">
        <f t="shared" si="11"/>
        <v>160</v>
      </c>
      <c r="H184" s="43"/>
      <c r="I184" s="43">
        <f t="shared" si="2"/>
        <v>14</v>
      </c>
      <c r="J184" s="31">
        <v>9.9</v>
      </c>
      <c r="K184" s="33">
        <f t="shared" si="3"/>
        <v>41.72</v>
      </c>
      <c r="L184" s="43"/>
      <c r="M184" s="43"/>
      <c r="N184" s="43"/>
    </row>
    <row r="185" spans="2:14" ht="14.25" customHeight="1" x14ac:dyDescent="0.25">
      <c r="B185" s="42" t="s">
        <v>519</v>
      </c>
      <c r="C185" s="40">
        <v>20</v>
      </c>
      <c r="D185" s="41">
        <f t="shared" si="10"/>
        <v>55.16</v>
      </c>
      <c r="E185" s="40"/>
      <c r="F185" s="40">
        <v>337</v>
      </c>
      <c r="G185" s="40">
        <f t="shared" si="11"/>
        <v>208</v>
      </c>
      <c r="H185" s="43"/>
      <c r="I185" s="43">
        <f t="shared" si="2"/>
        <v>14</v>
      </c>
      <c r="J185" s="31">
        <v>14.7</v>
      </c>
      <c r="K185" s="33">
        <f t="shared" si="3"/>
        <v>55.16</v>
      </c>
      <c r="L185" s="43"/>
      <c r="M185" s="43"/>
      <c r="N185" s="43"/>
    </row>
    <row r="186" spans="2:14" ht="14.25" customHeight="1" x14ac:dyDescent="0.25">
      <c r="B186" s="42" t="s">
        <v>520</v>
      </c>
      <c r="C186" s="40">
        <v>8</v>
      </c>
      <c r="D186" s="41">
        <f t="shared" si="10"/>
        <v>29.4</v>
      </c>
      <c r="E186" s="40"/>
      <c r="F186" s="40">
        <v>337</v>
      </c>
      <c r="G186" s="40">
        <f t="shared" si="11"/>
        <v>112</v>
      </c>
      <c r="H186" s="43"/>
      <c r="I186" s="43">
        <f t="shared" si="2"/>
        <v>14</v>
      </c>
      <c r="J186" s="31">
        <v>5.5</v>
      </c>
      <c r="K186" s="33">
        <f t="shared" si="3"/>
        <v>29.4</v>
      </c>
      <c r="L186" s="43"/>
      <c r="M186" s="43"/>
      <c r="N186" s="43"/>
    </row>
    <row r="187" spans="2:14" ht="14.25" customHeight="1" x14ac:dyDescent="0.25">
      <c r="B187" s="42" t="s">
        <v>521</v>
      </c>
      <c r="C187" s="40">
        <v>6</v>
      </c>
      <c r="D187" s="41">
        <f t="shared" si="10"/>
        <v>15.92</v>
      </c>
      <c r="E187" s="40"/>
      <c r="F187" s="40">
        <v>337</v>
      </c>
      <c r="G187" s="40">
        <f t="shared" si="11"/>
        <v>96</v>
      </c>
      <c r="H187" s="43"/>
      <c r="I187" s="43">
        <f t="shared" si="2"/>
        <v>5</v>
      </c>
      <c r="J187" s="31">
        <v>3.9</v>
      </c>
      <c r="K187" s="33">
        <f t="shared" si="3"/>
        <v>15.92</v>
      </c>
      <c r="L187" s="43"/>
      <c r="M187" s="43"/>
      <c r="N187" s="43"/>
    </row>
    <row r="188" spans="2:14" ht="14.25" customHeight="1" x14ac:dyDescent="0.25">
      <c r="B188" s="42" t="s">
        <v>522</v>
      </c>
      <c r="C188" s="40">
        <v>12</v>
      </c>
      <c r="D188" s="41">
        <f t="shared" si="10"/>
        <v>37.24</v>
      </c>
      <c r="E188" s="40"/>
      <c r="F188" s="40">
        <v>337</v>
      </c>
      <c r="G188" s="40">
        <f t="shared" si="11"/>
        <v>144</v>
      </c>
      <c r="H188" s="43"/>
      <c r="I188" s="43">
        <f t="shared" si="2"/>
        <v>14</v>
      </c>
      <c r="J188" s="31">
        <v>8.3000000000000007</v>
      </c>
      <c r="K188" s="33">
        <f t="shared" si="3"/>
        <v>37.24</v>
      </c>
      <c r="L188" s="43"/>
      <c r="M188" s="43"/>
      <c r="N188" s="43"/>
    </row>
    <row r="189" spans="2:14" ht="14.25" customHeight="1" x14ac:dyDescent="0.25">
      <c r="B189" s="42" t="s">
        <v>564</v>
      </c>
      <c r="C189" s="40">
        <v>12</v>
      </c>
      <c r="D189" s="41">
        <f t="shared" si="10"/>
        <v>37.24</v>
      </c>
      <c r="E189" s="40"/>
      <c r="F189" s="40">
        <v>339</v>
      </c>
      <c r="G189" s="40">
        <f t="shared" si="11"/>
        <v>144</v>
      </c>
      <c r="H189" s="43"/>
      <c r="I189" s="43">
        <f t="shared" si="2"/>
        <v>14</v>
      </c>
      <c r="J189" s="31">
        <v>8.3000000000000007</v>
      </c>
      <c r="K189" s="33">
        <f t="shared" si="3"/>
        <v>37.24</v>
      </c>
      <c r="L189" s="43"/>
      <c r="M189" s="43"/>
      <c r="N189" s="43"/>
    </row>
    <row r="190" spans="2:14" ht="14.25" customHeight="1" x14ac:dyDescent="0.25">
      <c r="B190" s="42" t="s">
        <v>565</v>
      </c>
      <c r="C190" s="40">
        <v>12</v>
      </c>
      <c r="D190" s="41">
        <f t="shared" si="10"/>
        <v>37.24</v>
      </c>
      <c r="E190" s="40"/>
      <c r="F190" s="40">
        <v>339</v>
      </c>
      <c r="G190" s="40">
        <f t="shared" si="11"/>
        <v>144</v>
      </c>
      <c r="H190" s="43"/>
      <c r="I190" s="43">
        <f t="shared" si="2"/>
        <v>14</v>
      </c>
      <c r="J190" s="31">
        <v>8.3000000000000007</v>
      </c>
      <c r="K190" s="33">
        <f t="shared" si="3"/>
        <v>37.24</v>
      </c>
      <c r="L190" s="43"/>
      <c r="M190" s="43"/>
      <c r="N190" s="43"/>
    </row>
    <row r="191" spans="2:14" ht="14.25" customHeight="1" x14ac:dyDescent="0.25">
      <c r="B191" s="42" t="s">
        <v>523</v>
      </c>
      <c r="C191" s="40">
        <v>12</v>
      </c>
      <c r="D191" s="41">
        <f t="shared" si="10"/>
        <v>37.24</v>
      </c>
      <c r="E191" s="40"/>
      <c r="F191" s="40">
        <v>339</v>
      </c>
      <c r="G191" s="40">
        <f t="shared" si="11"/>
        <v>144</v>
      </c>
      <c r="H191" s="43"/>
      <c r="I191" s="43">
        <f t="shared" si="2"/>
        <v>14</v>
      </c>
      <c r="J191" s="31">
        <v>8.3000000000000007</v>
      </c>
      <c r="K191" s="33">
        <f t="shared" si="3"/>
        <v>37.24</v>
      </c>
      <c r="L191" s="43"/>
      <c r="M191" s="43"/>
      <c r="N191" s="43"/>
    </row>
    <row r="192" spans="2:14" ht="14.25" customHeight="1" x14ac:dyDescent="0.25">
      <c r="B192" s="42" t="s">
        <v>524</v>
      </c>
      <c r="C192" s="40">
        <v>12</v>
      </c>
      <c r="D192" s="41">
        <f t="shared" si="10"/>
        <v>37.24</v>
      </c>
      <c r="E192" s="40"/>
      <c r="F192" s="40">
        <v>339</v>
      </c>
      <c r="G192" s="40">
        <f t="shared" si="11"/>
        <v>144</v>
      </c>
      <c r="H192" s="43"/>
      <c r="I192" s="43">
        <f t="shared" si="2"/>
        <v>14</v>
      </c>
      <c r="J192" s="31">
        <v>8.3000000000000007</v>
      </c>
      <c r="K192" s="33">
        <f t="shared" si="3"/>
        <v>37.24</v>
      </c>
      <c r="L192" s="43"/>
      <c r="M192" s="43"/>
      <c r="N192" s="43"/>
    </row>
    <row r="193" spans="2:14" ht="14.25" customHeight="1" x14ac:dyDescent="0.25">
      <c r="B193" s="42" t="s">
        <v>525</v>
      </c>
      <c r="C193" s="40">
        <v>10</v>
      </c>
      <c r="D193" s="41">
        <f t="shared" si="10"/>
        <v>32.76</v>
      </c>
      <c r="E193" s="40"/>
      <c r="F193" s="40">
        <v>339</v>
      </c>
      <c r="G193" s="40">
        <f t="shared" si="11"/>
        <v>128</v>
      </c>
      <c r="H193" s="43"/>
      <c r="I193" s="43">
        <f t="shared" si="2"/>
        <v>14</v>
      </c>
      <c r="J193" s="31">
        <v>6.7</v>
      </c>
      <c r="K193" s="33">
        <f t="shared" si="3"/>
        <v>32.76</v>
      </c>
      <c r="L193" s="43"/>
      <c r="M193" s="43"/>
      <c r="N193" s="43"/>
    </row>
    <row r="194" spans="2:14" ht="14.25" customHeight="1" x14ac:dyDescent="0.25">
      <c r="B194" s="42" t="s">
        <v>526</v>
      </c>
      <c r="C194" s="40">
        <v>12</v>
      </c>
      <c r="D194" s="41">
        <f t="shared" si="10"/>
        <v>37.24</v>
      </c>
      <c r="E194" s="40"/>
      <c r="F194" s="40">
        <v>340</v>
      </c>
      <c r="G194" s="40">
        <f t="shared" si="11"/>
        <v>144</v>
      </c>
      <c r="H194" s="43"/>
      <c r="I194" s="43">
        <f t="shared" si="2"/>
        <v>14</v>
      </c>
      <c r="J194" s="31">
        <v>8.3000000000000007</v>
      </c>
      <c r="K194" s="33">
        <f t="shared" si="3"/>
        <v>37.24</v>
      </c>
      <c r="L194" s="43"/>
      <c r="M194" s="43"/>
      <c r="N194" s="43"/>
    </row>
    <row r="195" spans="2:14" ht="14.25" customHeight="1" x14ac:dyDescent="0.25">
      <c r="B195" s="42" t="s">
        <v>527</v>
      </c>
      <c r="C195" s="40">
        <v>12</v>
      </c>
      <c r="D195" s="41">
        <f t="shared" si="10"/>
        <v>37.24</v>
      </c>
      <c r="E195" s="40"/>
      <c r="F195" s="40">
        <v>340</v>
      </c>
      <c r="G195" s="40">
        <f t="shared" si="11"/>
        <v>144</v>
      </c>
      <c r="H195" s="43"/>
      <c r="I195" s="43">
        <f t="shared" si="2"/>
        <v>14</v>
      </c>
      <c r="J195" s="31">
        <v>8.3000000000000007</v>
      </c>
      <c r="K195" s="33">
        <f t="shared" si="3"/>
        <v>37.24</v>
      </c>
      <c r="L195" s="43"/>
      <c r="M195" s="43"/>
      <c r="N195" s="43"/>
    </row>
    <row r="196" spans="2:14" ht="14.25" customHeight="1" x14ac:dyDescent="0.25">
      <c r="B196" s="42" t="s">
        <v>528</v>
      </c>
      <c r="C196" s="40">
        <v>10</v>
      </c>
      <c r="D196" s="41">
        <f t="shared" si="10"/>
        <v>32.76</v>
      </c>
      <c r="E196" s="40"/>
      <c r="F196" s="40">
        <v>340</v>
      </c>
      <c r="G196" s="40">
        <f t="shared" si="11"/>
        <v>128</v>
      </c>
      <c r="H196" s="43"/>
      <c r="I196" s="43">
        <f t="shared" si="2"/>
        <v>14</v>
      </c>
      <c r="J196" s="31">
        <v>6.7</v>
      </c>
      <c r="K196" s="33">
        <f t="shared" si="3"/>
        <v>32.76</v>
      </c>
      <c r="L196" s="43"/>
      <c r="M196" s="43"/>
      <c r="N196" s="43"/>
    </row>
    <row r="197" spans="2:14" ht="14.25" customHeight="1" x14ac:dyDescent="0.25">
      <c r="B197" s="42" t="s">
        <v>529</v>
      </c>
      <c r="C197" s="40">
        <v>15</v>
      </c>
      <c r="D197" s="41">
        <f t="shared" si="10"/>
        <v>43.959999999999994</v>
      </c>
      <c r="E197" s="40"/>
      <c r="F197" s="40">
        <v>340</v>
      </c>
      <c r="G197" s="40">
        <f t="shared" si="11"/>
        <v>168</v>
      </c>
      <c r="H197" s="43"/>
      <c r="I197" s="43">
        <f t="shared" si="2"/>
        <v>14</v>
      </c>
      <c r="J197" s="31">
        <v>10.7</v>
      </c>
      <c r="K197" s="33">
        <f t="shared" si="3"/>
        <v>43.959999999999994</v>
      </c>
      <c r="L197" s="43"/>
      <c r="M197" s="43"/>
      <c r="N197" s="43"/>
    </row>
    <row r="198" spans="2:14" ht="14.25" customHeight="1" x14ac:dyDescent="0.25">
      <c r="B198" s="42" t="s">
        <v>530</v>
      </c>
      <c r="C198" s="40">
        <v>12</v>
      </c>
      <c r="D198" s="41">
        <f t="shared" si="10"/>
        <v>37.24</v>
      </c>
      <c r="E198" s="40"/>
      <c r="F198" s="40">
        <v>342</v>
      </c>
      <c r="G198" s="40">
        <f t="shared" si="11"/>
        <v>144</v>
      </c>
      <c r="H198" s="43"/>
      <c r="I198" s="43">
        <f t="shared" si="2"/>
        <v>14</v>
      </c>
      <c r="J198" s="31">
        <v>8.3000000000000007</v>
      </c>
      <c r="K198" s="33">
        <f t="shared" si="3"/>
        <v>37.24</v>
      </c>
      <c r="L198" s="43"/>
      <c r="M198" s="43"/>
      <c r="N198" s="43"/>
    </row>
    <row r="199" spans="2:14" ht="14.25" customHeight="1" x14ac:dyDescent="0.25">
      <c r="B199" s="42" t="s">
        <v>531</v>
      </c>
      <c r="C199" s="40">
        <v>12</v>
      </c>
      <c r="D199" s="41">
        <f t="shared" si="10"/>
        <v>37.24</v>
      </c>
      <c r="E199" s="40"/>
      <c r="F199" s="40">
        <v>342</v>
      </c>
      <c r="G199" s="40">
        <f t="shared" si="11"/>
        <v>144</v>
      </c>
      <c r="H199" s="43"/>
      <c r="I199" s="43">
        <f t="shared" si="2"/>
        <v>14</v>
      </c>
      <c r="J199" s="31">
        <v>8.3000000000000007</v>
      </c>
      <c r="K199" s="33">
        <f t="shared" si="3"/>
        <v>37.24</v>
      </c>
      <c r="L199" s="43"/>
      <c r="M199" s="43"/>
      <c r="N199" s="43"/>
    </row>
    <row r="200" spans="2:14" ht="14.25" customHeight="1" x14ac:dyDescent="0.25">
      <c r="B200" s="42" t="s">
        <v>532</v>
      </c>
      <c r="C200" s="40">
        <v>12</v>
      </c>
      <c r="D200" s="41">
        <f t="shared" si="10"/>
        <v>37.24</v>
      </c>
      <c r="E200" s="40"/>
      <c r="F200" s="40">
        <v>341</v>
      </c>
      <c r="G200" s="40">
        <f t="shared" si="11"/>
        <v>144</v>
      </c>
      <c r="H200" s="43"/>
      <c r="I200" s="43">
        <f t="shared" si="2"/>
        <v>14</v>
      </c>
      <c r="J200" s="31">
        <v>8.3000000000000007</v>
      </c>
      <c r="K200" s="33">
        <f t="shared" si="3"/>
        <v>37.24</v>
      </c>
      <c r="L200" s="43"/>
      <c r="M200" s="43"/>
      <c r="N200" s="43"/>
    </row>
    <row r="201" spans="2:14" ht="14.25" customHeight="1" x14ac:dyDescent="0.25">
      <c r="B201" s="42" t="s">
        <v>533</v>
      </c>
      <c r="C201" s="40">
        <v>12</v>
      </c>
      <c r="D201" s="41">
        <f t="shared" si="10"/>
        <v>37.24</v>
      </c>
      <c r="E201" s="40"/>
      <c r="F201" s="40">
        <v>341</v>
      </c>
      <c r="G201" s="40">
        <f t="shared" si="11"/>
        <v>144</v>
      </c>
      <c r="H201" s="43"/>
      <c r="I201" s="43">
        <f t="shared" si="2"/>
        <v>14</v>
      </c>
      <c r="J201" s="31">
        <v>8.3000000000000007</v>
      </c>
      <c r="K201" s="33">
        <f t="shared" si="3"/>
        <v>37.24</v>
      </c>
      <c r="L201" s="43"/>
      <c r="M201" s="43"/>
      <c r="N201" s="43"/>
    </row>
    <row r="202" spans="2:14" ht="14.25" customHeight="1" x14ac:dyDescent="0.25">
      <c r="B202" s="42" t="s">
        <v>534</v>
      </c>
      <c r="C202" s="40">
        <v>8</v>
      </c>
      <c r="D202" s="41">
        <f t="shared" si="10"/>
        <v>29.4</v>
      </c>
      <c r="E202" s="40"/>
      <c r="F202" s="40">
        <v>342</v>
      </c>
      <c r="G202" s="40">
        <f t="shared" si="11"/>
        <v>112</v>
      </c>
      <c r="H202" s="43"/>
      <c r="I202" s="43">
        <f t="shared" si="2"/>
        <v>14</v>
      </c>
      <c r="J202" s="31">
        <v>5.5</v>
      </c>
      <c r="K202" s="33">
        <f t="shared" si="3"/>
        <v>29.4</v>
      </c>
      <c r="L202" s="43"/>
      <c r="M202" s="43"/>
      <c r="N202" s="43"/>
    </row>
    <row r="203" spans="2:14" ht="14.25" customHeight="1" x14ac:dyDescent="0.25">
      <c r="B203" s="42" t="s">
        <v>535</v>
      </c>
      <c r="C203" s="40">
        <v>8</v>
      </c>
      <c r="D203" s="41">
        <f t="shared" si="10"/>
        <v>29.4</v>
      </c>
      <c r="E203" s="40"/>
      <c r="F203" s="40">
        <v>342</v>
      </c>
      <c r="G203" s="40">
        <f t="shared" si="11"/>
        <v>112</v>
      </c>
      <c r="H203" s="43"/>
      <c r="I203" s="43">
        <f t="shared" si="2"/>
        <v>14</v>
      </c>
      <c r="J203" s="31">
        <v>5.5</v>
      </c>
      <c r="K203" s="33">
        <f t="shared" si="3"/>
        <v>29.4</v>
      </c>
      <c r="L203" s="43"/>
      <c r="M203" s="43"/>
      <c r="N203" s="43"/>
    </row>
    <row r="204" spans="2:14" ht="14.25" customHeight="1" x14ac:dyDescent="0.25">
      <c r="B204" s="42" t="s">
        <v>536</v>
      </c>
      <c r="C204" s="40">
        <v>12</v>
      </c>
      <c r="D204" s="41">
        <f t="shared" si="10"/>
        <v>37.24</v>
      </c>
      <c r="E204" s="40"/>
      <c r="F204" s="40">
        <v>342</v>
      </c>
      <c r="G204" s="40">
        <f t="shared" si="11"/>
        <v>144</v>
      </c>
      <c r="H204" s="43"/>
      <c r="I204" s="43">
        <f t="shared" si="2"/>
        <v>14</v>
      </c>
      <c r="J204" s="31">
        <v>8.3000000000000007</v>
      </c>
      <c r="K204" s="33">
        <f t="shared" si="3"/>
        <v>37.24</v>
      </c>
      <c r="L204" s="43"/>
      <c r="M204" s="43"/>
      <c r="N204" s="43"/>
    </row>
    <row r="205" spans="2:14" ht="14.25" customHeight="1" x14ac:dyDescent="0.25">
      <c r="B205" s="42" t="s">
        <v>537</v>
      </c>
      <c r="C205" s="40">
        <v>10</v>
      </c>
      <c r="D205" s="41">
        <f t="shared" si="10"/>
        <v>32.76</v>
      </c>
      <c r="E205" s="40"/>
      <c r="F205" s="40">
        <v>342</v>
      </c>
      <c r="G205" s="40">
        <f t="shared" si="11"/>
        <v>128</v>
      </c>
      <c r="H205" s="43"/>
      <c r="I205" s="43">
        <f t="shared" si="2"/>
        <v>14</v>
      </c>
      <c r="J205" s="31">
        <v>6.7</v>
      </c>
      <c r="K205" s="33">
        <f t="shared" si="3"/>
        <v>32.76</v>
      </c>
      <c r="L205" s="43"/>
      <c r="M205" s="43"/>
      <c r="N205" s="43"/>
    </row>
    <row r="206" spans="2:14" ht="14.25" customHeight="1" x14ac:dyDescent="0.25">
      <c r="B206" s="42" t="s">
        <v>538</v>
      </c>
      <c r="C206" s="40">
        <v>16</v>
      </c>
      <c r="D206" s="41">
        <f t="shared" si="10"/>
        <v>46.199999999999996</v>
      </c>
      <c r="E206" s="40"/>
      <c r="F206" s="40">
        <v>342</v>
      </c>
      <c r="G206" s="40">
        <f t="shared" si="11"/>
        <v>176</v>
      </c>
      <c r="H206" s="43"/>
      <c r="I206" s="43">
        <f t="shared" si="2"/>
        <v>14</v>
      </c>
      <c r="J206" s="31">
        <v>11.5</v>
      </c>
      <c r="K206" s="33">
        <f t="shared" si="3"/>
        <v>46.199999999999996</v>
      </c>
      <c r="L206" s="43"/>
      <c r="M206" s="43"/>
      <c r="N206" s="43"/>
    </row>
    <row r="207" spans="2:14" ht="14.25" customHeight="1" x14ac:dyDescent="0.25">
      <c r="B207" s="42" t="s">
        <v>539</v>
      </c>
      <c r="C207" s="40">
        <v>8</v>
      </c>
      <c r="D207" s="41">
        <f t="shared" si="10"/>
        <v>29.4</v>
      </c>
      <c r="E207" s="40"/>
      <c r="F207" s="40">
        <v>343</v>
      </c>
      <c r="G207" s="40">
        <f t="shared" si="11"/>
        <v>112</v>
      </c>
      <c r="H207" s="43"/>
      <c r="I207" s="43">
        <f t="shared" si="2"/>
        <v>14</v>
      </c>
      <c r="J207" s="31">
        <v>5.5</v>
      </c>
      <c r="K207" s="33">
        <f t="shared" si="3"/>
        <v>29.4</v>
      </c>
      <c r="L207" s="43"/>
      <c r="M207" s="43"/>
      <c r="N207" s="43"/>
    </row>
    <row r="208" spans="2:14" ht="14.25" customHeight="1" x14ac:dyDescent="0.25">
      <c r="B208" s="42" t="s">
        <v>540</v>
      </c>
      <c r="C208" s="40">
        <v>12</v>
      </c>
      <c r="D208" s="41">
        <f t="shared" si="10"/>
        <v>37.24</v>
      </c>
      <c r="E208" s="40"/>
      <c r="F208" s="40">
        <v>343</v>
      </c>
      <c r="G208" s="40">
        <f t="shared" si="11"/>
        <v>144</v>
      </c>
      <c r="H208" s="43"/>
      <c r="I208" s="43">
        <f t="shared" si="2"/>
        <v>14</v>
      </c>
      <c r="J208" s="31">
        <v>8.3000000000000007</v>
      </c>
      <c r="K208" s="33">
        <f t="shared" si="3"/>
        <v>37.24</v>
      </c>
      <c r="L208" s="43"/>
      <c r="M208" s="43"/>
      <c r="N208" s="43"/>
    </row>
    <row r="209" spans="2:14" ht="14.25" customHeight="1" x14ac:dyDescent="0.25">
      <c r="B209" s="42" t="s">
        <v>541</v>
      </c>
      <c r="C209" s="40">
        <v>8</v>
      </c>
      <c r="D209" s="41">
        <f t="shared" si="10"/>
        <v>29.4</v>
      </c>
      <c r="E209" s="40"/>
      <c r="F209" s="40">
        <v>343</v>
      </c>
      <c r="G209" s="40">
        <f t="shared" si="11"/>
        <v>112</v>
      </c>
      <c r="H209" s="43"/>
      <c r="I209" s="43">
        <f t="shared" si="2"/>
        <v>14</v>
      </c>
      <c r="J209" s="31">
        <v>5.5</v>
      </c>
      <c r="K209" s="33">
        <f t="shared" si="3"/>
        <v>29.4</v>
      </c>
      <c r="L209" s="43"/>
      <c r="M209" s="43"/>
      <c r="N209" s="43"/>
    </row>
    <row r="210" spans="2:14" ht="14.25" customHeight="1" x14ac:dyDescent="0.25">
      <c r="B210" s="42" t="s">
        <v>542</v>
      </c>
      <c r="C210" s="40">
        <v>12</v>
      </c>
      <c r="D210" s="41">
        <f t="shared" si="10"/>
        <v>37.24</v>
      </c>
      <c r="E210" s="40"/>
      <c r="F210" s="40">
        <v>343</v>
      </c>
      <c r="G210" s="40">
        <f t="shared" si="11"/>
        <v>144</v>
      </c>
      <c r="H210" s="43"/>
      <c r="I210" s="43">
        <f t="shared" si="2"/>
        <v>14</v>
      </c>
      <c r="J210" s="31">
        <v>8.3000000000000007</v>
      </c>
      <c r="K210" s="33">
        <f t="shared" si="3"/>
        <v>37.24</v>
      </c>
      <c r="L210" s="43"/>
      <c r="M210" s="43"/>
      <c r="N210" s="43"/>
    </row>
    <row r="211" spans="2:14" ht="14.25" customHeight="1" x14ac:dyDescent="0.25">
      <c r="B211" s="42" t="s">
        <v>543</v>
      </c>
      <c r="C211" s="40">
        <v>10</v>
      </c>
      <c r="D211" s="41">
        <f t="shared" si="10"/>
        <v>32.76</v>
      </c>
      <c r="E211" s="40"/>
      <c r="F211" s="40">
        <v>343</v>
      </c>
      <c r="G211" s="40">
        <f t="shared" si="11"/>
        <v>128</v>
      </c>
      <c r="H211" s="43"/>
      <c r="I211" s="43">
        <f t="shared" si="2"/>
        <v>14</v>
      </c>
      <c r="J211" s="31">
        <v>6.7</v>
      </c>
      <c r="K211" s="33">
        <f t="shared" si="3"/>
        <v>32.76</v>
      </c>
      <c r="L211" s="43"/>
      <c r="M211" s="43"/>
      <c r="N211" s="43"/>
    </row>
    <row r="212" spans="2:14" ht="14.25" customHeight="1" x14ac:dyDescent="0.25">
      <c r="B212" s="42" t="s">
        <v>544</v>
      </c>
      <c r="C212" s="40">
        <v>15</v>
      </c>
      <c r="D212" s="41">
        <f t="shared" si="10"/>
        <v>43.959999999999994</v>
      </c>
      <c r="E212" s="40"/>
      <c r="F212" s="40">
        <v>349</v>
      </c>
      <c r="G212" s="40">
        <f t="shared" si="11"/>
        <v>168</v>
      </c>
      <c r="H212" s="43"/>
      <c r="I212" s="43">
        <f t="shared" si="2"/>
        <v>14</v>
      </c>
      <c r="J212" s="31">
        <v>10.7</v>
      </c>
      <c r="K212" s="33">
        <f t="shared" si="3"/>
        <v>43.959999999999994</v>
      </c>
      <c r="L212" s="43"/>
      <c r="M212" s="43"/>
      <c r="N212" s="43"/>
    </row>
    <row r="213" spans="2:14" ht="14.25" customHeight="1" x14ac:dyDescent="0.25">
      <c r="B213" s="42" t="s">
        <v>545</v>
      </c>
      <c r="C213" s="40">
        <v>12</v>
      </c>
      <c r="D213" s="41">
        <f t="shared" si="10"/>
        <v>37.24</v>
      </c>
      <c r="E213" s="40"/>
      <c r="F213" s="40">
        <v>349</v>
      </c>
      <c r="G213" s="40">
        <f t="shared" si="11"/>
        <v>144</v>
      </c>
      <c r="H213" s="43"/>
      <c r="I213" s="43">
        <f t="shared" si="2"/>
        <v>14</v>
      </c>
      <c r="J213" s="31">
        <v>8.3000000000000007</v>
      </c>
      <c r="K213" s="33">
        <f t="shared" si="3"/>
        <v>37.24</v>
      </c>
      <c r="L213" s="43"/>
      <c r="M213" s="43"/>
      <c r="N213" s="43"/>
    </row>
    <row r="214" spans="2:14" ht="14.25" customHeight="1" x14ac:dyDescent="0.25">
      <c r="B214" s="42" t="s">
        <v>546</v>
      </c>
      <c r="C214" s="40">
        <v>10</v>
      </c>
      <c r="D214" s="41">
        <f t="shared" si="10"/>
        <v>32.76</v>
      </c>
      <c r="E214" s="40"/>
      <c r="F214" s="40">
        <v>349</v>
      </c>
      <c r="G214" s="40">
        <f t="shared" si="11"/>
        <v>128</v>
      </c>
      <c r="H214" s="43"/>
      <c r="I214" s="43">
        <f t="shared" si="2"/>
        <v>14</v>
      </c>
      <c r="J214" s="31">
        <v>6.7</v>
      </c>
      <c r="K214" s="33">
        <f t="shared" si="3"/>
        <v>32.76</v>
      </c>
      <c r="L214" s="43"/>
      <c r="M214" s="43"/>
      <c r="N214" s="43"/>
    </row>
    <row r="215" spans="2:14" ht="14.25" customHeight="1" x14ac:dyDescent="0.25">
      <c r="B215" s="42" t="s">
        <v>547</v>
      </c>
      <c r="C215" s="40">
        <v>10</v>
      </c>
      <c r="D215" s="41">
        <f t="shared" si="10"/>
        <v>32.76</v>
      </c>
      <c r="E215" s="40"/>
      <c r="F215" s="40">
        <v>349</v>
      </c>
      <c r="G215" s="40">
        <f t="shared" si="11"/>
        <v>128</v>
      </c>
      <c r="H215" s="43"/>
      <c r="I215" s="43">
        <f t="shared" si="2"/>
        <v>14</v>
      </c>
      <c r="J215" s="31">
        <v>6.7</v>
      </c>
      <c r="K215" s="33">
        <f t="shared" si="3"/>
        <v>32.76</v>
      </c>
      <c r="L215" s="43"/>
      <c r="M215" s="43"/>
      <c r="N215" s="43"/>
    </row>
    <row r="216" spans="2:14" ht="14.25" customHeight="1" x14ac:dyDescent="0.25">
      <c r="B216" s="42" t="s">
        <v>548</v>
      </c>
      <c r="C216" s="40">
        <v>10</v>
      </c>
      <c r="D216" s="41">
        <f t="shared" si="10"/>
        <v>32.76</v>
      </c>
      <c r="E216" s="40"/>
      <c r="F216" s="40">
        <v>349</v>
      </c>
      <c r="G216" s="40">
        <f t="shared" si="11"/>
        <v>128</v>
      </c>
      <c r="H216" s="43"/>
      <c r="I216" s="43">
        <f t="shared" si="2"/>
        <v>14</v>
      </c>
      <c r="J216" s="31">
        <v>6.7</v>
      </c>
      <c r="K216" s="33">
        <f t="shared" si="3"/>
        <v>32.76</v>
      </c>
      <c r="L216" s="43"/>
      <c r="M216" s="43"/>
      <c r="N216" s="43"/>
    </row>
    <row r="217" spans="2:14" ht="14.25" customHeight="1" x14ac:dyDescent="0.25">
      <c r="B217" s="42" t="s">
        <v>549</v>
      </c>
      <c r="C217" s="40">
        <v>15</v>
      </c>
      <c r="D217" s="41">
        <f t="shared" si="10"/>
        <v>43.959999999999994</v>
      </c>
      <c r="E217" s="40"/>
      <c r="F217" s="40">
        <v>350</v>
      </c>
      <c r="G217" s="40">
        <f t="shared" si="11"/>
        <v>168</v>
      </c>
      <c r="H217" s="43"/>
      <c r="I217" s="43">
        <f t="shared" si="2"/>
        <v>14</v>
      </c>
      <c r="J217" s="31">
        <v>10.7</v>
      </c>
      <c r="K217" s="33">
        <f t="shared" si="3"/>
        <v>43.959999999999994</v>
      </c>
      <c r="L217" s="43"/>
      <c r="M217" s="43"/>
      <c r="N217" s="43"/>
    </row>
    <row r="218" spans="2:14" ht="14.25" customHeight="1" x14ac:dyDescent="0.25">
      <c r="B218" s="42" t="s">
        <v>550</v>
      </c>
      <c r="C218" s="40">
        <v>26</v>
      </c>
      <c r="D218" s="41">
        <f t="shared" si="10"/>
        <v>68.599999999999994</v>
      </c>
      <c r="E218" s="40"/>
      <c r="F218" s="40">
        <v>349</v>
      </c>
      <c r="G218" s="40">
        <f t="shared" si="11"/>
        <v>256</v>
      </c>
      <c r="H218" s="43"/>
      <c r="I218" s="43">
        <f t="shared" si="2"/>
        <v>14</v>
      </c>
      <c r="J218" s="31">
        <v>19.5</v>
      </c>
      <c r="K218" s="33">
        <f t="shared" si="3"/>
        <v>68.599999999999994</v>
      </c>
      <c r="L218" s="43"/>
      <c r="M218" s="43"/>
      <c r="N218" s="43"/>
    </row>
    <row r="219" spans="2:14" ht="14.25" customHeight="1" x14ac:dyDescent="0.25">
      <c r="B219" s="42" t="s">
        <v>551</v>
      </c>
      <c r="C219" s="40">
        <v>12</v>
      </c>
      <c r="D219" s="41">
        <f t="shared" si="10"/>
        <v>37.24</v>
      </c>
      <c r="E219" s="40"/>
      <c r="F219" s="40">
        <v>349</v>
      </c>
      <c r="G219" s="40">
        <f t="shared" si="11"/>
        <v>144</v>
      </c>
      <c r="H219" s="43"/>
      <c r="I219" s="43">
        <f t="shared" si="2"/>
        <v>14</v>
      </c>
      <c r="J219" s="31">
        <v>8.3000000000000007</v>
      </c>
      <c r="K219" s="33">
        <f t="shared" si="3"/>
        <v>37.24</v>
      </c>
      <c r="L219" s="43"/>
      <c r="M219" s="43"/>
      <c r="N219" s="43"/>
    </row>
    <row r="220" spans="2:14" ht="14.25" customHeight="1" x14ac:dyDescent="0.25">
      <c r="B220" s="42" t="s">
        <v>552</v>
      </c>
      <c r="C220" s="40">
        <v>20</v>
      </c>
      <c r="D220" s="41">
        <f t="shared" si="10"/>
        <v>55.16</v>
      </c>
      <c r="E220" s="40"/>
      <c r="F220" s="40">
        <v>351</v>
      </c>
      <c r="G220" s="40">
        <f t="shared" si="11"/>
        <v>208</v>
      </c>
      <c r="H220" s="43"/>
      <c r="I220" s="43">
        <f t="shared" si="2"/>
        <v>14</v>
      </c>
      <c r="J220" s="31">
        <v>14.7</v>
      </c>
      <c r="K220" s="33">
        <f t="shared" si="3"/>
        <v>55.16</v>
      </c>
      <c r="L220" s="43"/>
      <c r="M220" s="43"/>
      <c r="N220" s="43"/>
    </row>
    <row r="221" spans="2:14" ht="14.25" customHeight="1" x14ac:dyDescent="0.25">
      <c r="B221" s="42" t="s">
        <v>553</v>
      </c>
      <c r="C221" s="40">
        <v>15</v>
      </c>
      <c r="D221" s="41">
        <f t="shared" si="10"/>
        <v>43.959999999999994</v>
      </c>
      <c r="E221" s="40"/>
      <c r="F221" s="40">
        <v>349</v>
      </c>
      <c r="G221" s="40">
        <f t="shared" si="11"/>
        <v>168</v>
      </c>
      <c r="H221" s="43"/>
      <c r="I221" s="43">
        <f t="shared" si="2"/>
        <v>14</v>
      </c>
      <c r="J221" s="31">
        <v>10.7</v>
      </c>
      <c r="K221" s="33">
        <f t="shared" si="3"/>
        <v>43.959999999999994</v>
      </c>
      <c r="L221" s="43"/>
      <c r="M221" s="43"/>
      <c r="N221" s="43"/>
    </row>
    <row r="222" spans="2:14" ht="14.25" customHeight="1" x14ac:dyDescent="0.25">
      <c r="B222" s="42" t="s">
        <v>554</v>
      </c>
      <c r="C222" s="40">
        <v>15</v>
      </c>
      <c r="D222" s="41">
        <f t="shared" si="10"/>
        <v>43.959999999999994</v>
      </c>
      <c r="E222" s="40"/>
      <c r="F222" s="40">
        <v>349</v>
      </c>
      <c r="G222" s="40">
        <f t="shared" si="11"/>
        <v>168</v>
      </c>
      <c r="H222" s="43"/>
      <c r="I222" s="43">
        <f t="shared" si="2"/>
        <v>14</v>
      </c>
      <c r="J222" s="31">
        <v>10.7</v>
      </c>
      <c r="K222" s="33">
        <f t="shared" si="3"/>
        <v>43.959999999999994</v>
      </c>
      <c r="L222" s="43"/>
      <c r="M222" s="43"/>
      <c r="N222" s="43"/>
    </row>
    <row r="223" spans="2:14" ht="14.25" customHeight="1" x14ac:dyDescent="0.25">
      <c r="B223" s="42" t="s">
        <v>555</v>
      </c>
      <c r="C223" s="40">
        <v>16</v>
      </c>
      <c r="D223" s="41">
        <f t="shared" si="10"/>
        <v>46.199999999999996</v>
      </c>
      <c r="E223" s="40"/>
      <c r="F223" s="40">
        <v>351</v>
      </c>
      <c r="G223" s="40">
        <f t="shared" si="11"/>
        <v>176</v>
      </c>
      <c r="H223" s="43"/>
      <c r="I223" s="43">
        <f t="shared" si="2"/>
        <v>14</v>
      </c>
      <c r="J223" s="31">
        <v>11.5</v>
      </c>
      <c r="K223" s="33">
        <f t="shared" si="3"/>
        <v>46.199999999999996</v>
      </c>
      <c r="L223" s="43"/>
      <c r="M223" s="43"/>
      <c r="N223" s="43"/>
    </row>
    <row r="224" spans="2:14" ht="14.25" customHeight="1" x14ac:dyDescent="0.25">
      <c r="B224" s="42" t="s">
        <v>556</v>
      </c>
      <c r="C224" s="40">
        <v>16</v>
      </c>
      <c r="D224" s="41">
        <f t="shared" si="10"/>
        <v>46.199999999999996</v>
      </c>
      <c r="E224" s="40"/>
      <c r="F224" s="40">
        <v>351</v>
      </c>
      <c r="G224" s="40">
        <f t="shared" si="11"/>
        <v>176</v>
      </c>
      <c r="H224" s="43"/>
      <c r="I224" s="43">
        <f t="shared" si="2"/>
        <v>14</v>
      </c>
      <c r="J224" s="31">
        <v>11.5</v>
      </c>
      <c r="K224" s="33">
        <f t="shared" si="3"/>
        <v>46.199999999999996</v>
      </c>
      <c r="L224" s="43"/>
      <c r="M224" s="43"/>
      <c r="N224" s="43"/>
    </row>
    <row r="225" spans="2:20" ht="14.25" customHeight="1" x14ac:dyDescent="0.25">
      <c r="B225" s="42" t="s">
        <v>557</v>
      </c>
      <c r="C225" s="40">
        <v>14</v>
      </c>
      <c r="D225" s="41">
        <f t="shared" si="10"/>
        <v>41.72</v>
      </c>
      <c r="E225" s="40"/>
      <c r="F225" s="40">
        <v>351</v>
      </c>
      <c r="G225" s="40">
        <f t="shared" si="11"/>
        <v>160</v>
      </c>
      <c r="H225" s="43"/>
      <c r="I225" s="43">
        <f t="shared" si="2"/>
        <v>14</v>
      </c>
      <c r="J225" s="31">
        <v>9.9</v>
      </c>
      <c r="K225" s="33">
        <f t="shared" si="3"/>
        <v>41.72</v>
      </c>
      <c r="L225" s="43"/>
      <c r="M225" s="43"/>
      <c r="N225" s="43"/>
    </row>
    <row r="226" spans="2:20" ht="14.25" customHeight="1" x14ac:dyDescent="0.25">
      <c r="B226" s="42" t="s">
        <v>558</v>
      </c>
      <c r="C226" s="40">
        <v>12</v>
      </c>
      <c r="D226" s="41">
        <f t="shared" si="10"/>
        <v>37.24</v>
      </c>
      <c r="E226" s="40"/>
      <c r="F226" s="40">
        <v>353</v>
      </c>
      <c r="G226" s="40">
        <f t="shared" si="11"/>
        <v>144</v>
      </c>
      <c r="H226" s="43"/>
      <c r="I226" s="43">
        <f t="shared" si="2"/>
        <v>14</v>
      </c>
      <c r="J226" s="31">
        <v>8.3000000000000007</v>
      </c>
      <c r="K226" s="33">
        <f t="shared" si="3"/>
        <v>37.24</v>
      </c>
      <c r="L226" s="43"/>
      <c r="M226" s="43"/>
      <c r="N226" s="43"/>
    </row>
    <row r="227" spans="2:20" ht="14.25" customHeight="1" x14ac:dyDescent="0.25">
      <c r="B227" s="42" t="s">
        <v>559</v>
      </c>
      <c r="C227" s="40">
        <v>22</v>
      </c>
      <c r="D227" s="41">
        <f t="shared" si="10"/>
        <v>59.64</v>
      </c>
      <c r="E227" s="40"/>
      <c r="F227" s="40">
        <v>352</v>
      </c>
      <c r="G227" s="40">
        <f t="shared" si="11"/>
        <v>224</v>
      </c>
      <c r="H227" s="43"/>
      <c r="I227" s="43">
        <f t="shared" si="2"/>
        <v>14</v>
      </c>
      <c r="J227" s="31">
        <v>16.3</v>
      </c>
      <c r="K227" s="33">
        <f t="shared" si="3"/>
        <v>59.64</v>
      </c>
      <c r="L227" s="43"/>
      <c r="M227" s="43"/>
      <c r="N227" s="43"/>
    </row>
    <row r="228" spans="2:20" ht="14.25" customHeight="1" x14ac:dyDescent="0.25">
      <c r="B228" s="42" t="s">
        <v>560</v>
      </c>
      <c r="C228" s="40">
        <v>15</v>
      </c>
      <c r="D228" s="41">
        <f t="shared" si="10"/>
        <v>43.959999999999994</v>
      </c>
      <c r="E228" s="40"/>
      <c r="F228" s="40">
        <v>352</v>
      </c>
      <c r="G228" s="40">
        <f t="shared" si="11"/>
        <v>168</v>
      </c>
      <c r="H228" s="43"/>
      <c r="I228" s="43">
        <f t="shared" si="2"/>
        <v>14</v>
      </c>
      <c r="J228" s="31">
        <v>10.7</v>
      </c>
      <c r="K228" s="33">
        <f t="shared" si="3"/>
        <v>43.959999999999994</v>
      </c>
      <c r="L228" s="43"/>
      <c r="M228" s="43"/>
      <c r="N228" s="43"/>
    </row>
    <row r="229" spans="2:20" ht="14.25" customHeight="1" x14ac:dyDescent="0.25">
      <c r="B229" s="42" t="s">
        <v>561</v>
      </c>
      <c r="C229" s="40">
        <v>12</v>
      </c>
      <c r="D229" s="41">
        <f t="shared" si="10"/>
        <v>37.24</v>
      </c>
      <c r="E229" s="40"/>
      <c r="F229" s="40">
        <v>353</v>
      </c>
      <c r="G229" s="40">
        <f t="shared" si="11"/>
        <v>144</v>
      </c>
      <c r="H229" s="43"/>
      <c r="I229" s="43">
        <f t="shared" si="2"/>
        <v>14</v>
      </c>
      <c r="J229" s="31">
        <v>8.3000000000000007</v>
      </c>
      <c r="K229" s="33">
        <f t="shared" si="3"/>
        <v>37.24</v>
      </c>
      <c r="L229" s="43"/>
      <c r="M229" s="43"/>
      <c r="N229" s="43"/>
    </row>
    <row r="230" spans="2:20" ht="14.25" customHeight="1" x14ac:dyDescent="0.25">
      <c r="B230" s="42" t="s">
        <v>562</v>
      </c>
      <c r="C230" s="40">
        <v>15</v>
      </c>
      <c r="D230" s="41">
        <f t="shared" si="10"/>
        <v>43.959999999999994</v>
      </c>
      <c r="E230" s="40"/>
      <c r="F230" s="40">
        <v>353</v>
      </c>
      <c r="G230" s="40">
        <f t="shared" si="11"/>
        <v>168</v>
      </c>
      <c r="H230" s="43"/>
      <c r="I230" s="43">
        <f t="shared" si="2"/>
        <v>14</v>
      </c>
      <c r="J230" s="31">
        <v>10.7</v>
      </c>
      <c r="K230" s="33">
        <f t="shared" si="3"/>
        <v>43.959999999999994</v>
      </c>
      <c r="L230" s="43"/>
      <c r="M230" s="43"/>
      <c r="N230" s="43"/>
    </row>
    <row r="231" spans="2:20" ht="14.25" customHeight="1" x14ac:dyDescent="0.25">
      <c r="B231" s="42" t="s">
        <v>563</v>
      </c>
      <c r="C231" s="40">
        <v>15</v>
      </c>
      <c r="D231" s="41">
        <f t="shared" si="10"/>
        <v>43.959999999999994</v>
      </c>
      <c r="E231" s="40"/>
      <c r="F231" s="40">
        <v>353</v>
      </c>
      <c r="G231" s="40">
        <f t="shared" si="11"/>
        <v>168</v>
      </c>
      <c r="H231" s="43"/>
      <c r="I231" s="43">
        <f t="shared" ref="I231" si="12">IF(C231&lt;7.9,5,14)</f>
        <v>14</v>
      </c>
      <c r="J231" s="31">
        <v>10.7</v>
      </c>
      <c r="K231" s="33">
        <f t="shared" ref="K231" si="13">I231+J231*2.8</f>
        <v>43.959999999999994</v>
      </c>
      <c r="L231" s="43"/>
      <c r="M231" s="43"/>
      <c r="N231" s="43"/>
    </row>
    <row r="232" spans="2:20" ht="14.25" customHeight="1" x14ac:dyDescent="0.25">
      <c r="B232" s="25" t="s">
        <v>359</v>
      </c>
      <c r="C232" s="26"/>
      <c r="D232" s="30">
        <f>SUM(D49:D231)</f>
        <v>6935.9999999999927</v>
      </c>
      <c r="E232" s="26"/>
      <c r="F232" s="26"/>
      <c r="G232" s="30">
        <f>SUM(G49:G231)</f>
        <v>27088</v>
      </c>
      <c r="H232" s="17"/>
      <c r="I232" s="17"/>
      <c r="J232" s="32"/>
      <c r="K232" s="34">
        <f>SUM(K49:K231)</f>
        <v>6904.5999999999931</v>
      </c>
    </row>
    <row r="233" spans="2:20" ht="14.25" customHeight="1" x14ac:dyDescent="0.25">
      <c r="B233" s="25" t="s">
        <v>361</v>
      </c>
      <c r="C233" s="26"/>
      <c r="D233" s="30">
        <f>SUM(D232,D47,D20)</f>
        <v>7668.9599999999928</v>
      </c>
      <c r="E233" s="26"/>
      <c r="F233" s="26"/>
      <c r="G233" s="30">
        <f>SUM(G232,G47,G20)</f>
        <v>30472</v>
      </c>
      <c r="H233" s="17"/>
      <c r="I233" s="17"/>
      <c r="J233" s="32"/>
      <c r="K233" s="34"/>
      <c r="Q233" s="12" t="s">
        <v>40</v>
      </c>
    </row>
    <row r="234" spans="2:20" ht="14.25" customHeight="1" x14ac:dyDescent="0.25">
      <c r="B234" s="25"/>
      <c r="C234" s="26"/>
      <c r="D234" s="30"/>
      <c r="E234" s="26"/>
      <c r="F234" s="26"/>
      <c r="G234" s="26"/>
      <c r="H234" s="17"/>
      <c r="I234" s="17"/>
      <c r="J234" s="32"/>
      <c r="K234" s="34"/>
    </row>
    <row r="235" spans="2:20" ht="14.25" customHeight="1" x14ac:dyDescent="0.25">
      <c r="B235" s="115" t="s">
        <v>4</v>
      </c>
      <c r="C235" s="115"/>
      <c r="D235" s="115"/>
      <c r="E235" s="115" t="s">
        <v>103</v>
      </c>
      <c r="F235" s="115" t="s">
        <v>149</v>
      </c>
      <c r="G235" s="115" t="s">
        <v>339</v>
      </c>
      <c r="H235" s="17"/>
      <c r="I235" s="17"/>
      <c r="J235" s="32"/>
      <c r="K235" s="34"/>
    </row>
    <row r="236" spans="2:20" x14ac:dyDescent="0.25">
      <c r="B236" s="114" t="s">
        <v>0</v>
      </c>
      <c r="C236" s="112" t="s">
        <v>917</v>
      </c>
      <c r="D236" s="112" t="s">
        <v>352</v>
      </c>
      <c r="E236" s="112"/>
      <c r="F236" s="112"/>
      <c r="G236" s="112"/>
    </row>
    <row r="237" spans="2:20" x14ac:dyDescent="0.25">
      <c r="B237" s="114"/>
      <c r="C237" s="112"/>
      <c r="D237" s="112"/>
      <c r="E237" s="112"/>
      <c r="F237" s="112"/>
      <c r="G237" s="112"/>
      <c r="T237" s="12" t="s">
        <v>40</v>
      </c>
    </row>
    <row r="238" spans="2:20" x14ac:dyDescent="0.25">
      <c r="B238" s="114"/>
      <c r="C238" s="112"/>
      <c r="D238" s="112"/>
      <c r="E238" s="112"/>
      <c r="F238" s="112"/>
      <c r="G238" s="112"/>
    </row>
    <row r="239" spans="2:20" x14ac:dyDescent="0.25">
      <c r="B239" s="112" t="s">
        <v>301</v>
      </c>
      <c r="C239" s="112"/>
      <c r="D239" s="112"/>
      <c r="E239" s="112"/>
      <c r="F239" s="112"/>
      <c r="G239" s="112"/>
      <c r="H239" s="17"/>
      <c r="I239" s="17"/>
      <c r="J239" s="32"/>
      <c r="K239" s="117" t="s">
        <v>354</v>
      </c>
    </row>
    <row r="240" spans="2:20" x14ac:dyDescent="0.25">
      <c r="B240" s="112" t="s">
        <v>303</v>
      </c>
      <c r="C240" s="112"/>
      <c r="D240" s="112"/>
      <c r="E240" s="112"/>
      <c r="F240" s="112"/>
      <c r="G240" s="112"/>
      <c r="H240" s="17"/>
      <c r="I240" s="17"/>
      <c r="J240" s="32"/>
      <c r="K240" s="117"/>
    </row>
    <row r="241" spans="2:11" x14ac:dyDescent="0.25">
      <c r="B241" s="42" t="s">
        <v>12</v>
      </c>
      <c r="C241" s="40">
        <v>6</v>
      </c>
      <c r="D241" s="41">
        <f t="shared" ref="D241:D304" si="14">K241</f>
        <v>11.76</v>
      </c>
      <c r="E241" s="40" t="s">
        <v>1</v>
      </c>
      <c r="F241" s="40"/>
      <c r="G241" s="40">
        <f t="shared" ref="G241:G304" si="15">($R$5*(C241+2*$R$4))</f>
        <v>96</v>
      </c>
      <c r="H241" s="17"/>
      <c r="I241" s="17"/>
      <c r="J241" s="31">
        <v>4.2</v>
      </c>
      <c r="K241" s="33">
        <f>J241*2.8</f>
        <v>11.76</v>
      </c>
    </row>
    <row r="242" spans="2:11" x14ac:dyDescent="0.25">
      <c r="B242" s="42" t="s">
        <v>566</v>
      </c>
      <c r="C242" s="40">
        <v>6</v>
      </c>
      <c r="D242" s="41">
        <f t="shared" si="14"/>
        <v>11.76</v>
      </c>
      <c r="E242" s="40" t="s">
        <v>2</v>
      </c>
      <c r="F242" s="40"/>
      <c r="G242" s="40">
        <f t="shared" si="15"/>
        <v>96</v>
      </c>
      <c r="H242" s="17"/>
      <c r="I242" s="17"/>
      <c r="J242" s="31">
        <v>4.2</v>
      </c>
      <c r="K242" s="33">
        <f t="shared" ref="K242:K305" si="16">J242*2.8</f>
        <v>11.76</v>
      </c>
    </row>
    <row r="243" spans="2:11" x14ac:dyDescent="0.25">
      <c r="B243" s="42" t="s">
        <v>14</v>
      </c>
      <c r="C243" s="40">
        <v>6</v>
      </c>
      <c r="D243" s="41">
        <f t="shared" si="14"/>
        <v>11.76</v>
      </c>
      <c r="E243" s="40" t="s">
        <v>8</v>
      </c>
      <c r="F243" s="40"/>
      <c r="G243" s="40">
        <f t="shared" si="15"/>
        <v>96</v>
      </c>
      <c r="H243" s="17"/>
      <c r="I243" s="17"/>
      <c r="J243" s="31">
        <v>4.2</v>
      </c>
      <c r="K243" s="33">
        <f t="shared" si="16"/>
        <v>11.76</v>
      </c>
    </row>
    <row r="244" spans="2:11" x14ac:dyDescent="0.25">
      <c r="B244" s="42" t="s">
        <v>16</v>
      </c>
      <c r="C244" s="40">
        <v>10</v>
      </c>
      <c r="D244" s="41">
        <f t="shared" si="14"/>
        <v>20.16</v>
      </c>
      <c r="E244" s="40" t="s">
        <v>10</v>
      </c>
      <c r="F244" s="40"/>
      <c r="G244" s="40">
        <f t="shared" si="15"/>
        <v>128</v>
      </c>
      <c r="H244" s="17"/>
      <c r="I244" s="17"/>
      <c r="J244" s="31">
        <v>7.2</v>
      </c>
      <c r="K244" s="33">
        <f t="shared" si="16"/>
        <v>20.16</v>
      </c>
    </row>
    <row r="245" spans="2:11" x14ac:dyDescent="0.25">
      <c r="B245" s="42" t="s">
        <v>19</v>
      </c>
      <c r="C245" s="40">
        <v>10</v>
      </c>
      <c r="D245" s="41">
        <f t="shared" si="14"/>
        <v>20.16</v>
      </c>
      <c r="E245" s="40" t="s">
        <v>6</v>
      </c>
      <c r="F245" s="40"/>
      <c r="G245" s="40">
        <f t="shared" si="15"/>
        <v>128</v>
      </c>
      <c r="H245" s="17"/>
      <c r="I245" s="17"/>
      <c r="J245" s="31">
        <v>7.2</v>
      </c>
      <c r="K245" s="33">
        <f t="shared" si="16"/>
        <v>20.16</v>
      </c>
    </row>
    <row r="246" spans="2:11" x14ac:dyDescent="0.25">
      <c r="B246" s="42" t="s">
        <v>20</v>
      </c>
      <c r="C246" s="40">
        <v>6</v>
      </c>
      <c r="D246" s="41">
        <f t="shared" si="14"/>
        <v>11.76</v>
      </c>
      <c r="E246" s="40" t="s">
        <v>8</v>
      </c>
      <c r="F246" s="40"/>
      <c r="G246" s="40">
        <f t="shared" si="15"/>
        <v>96</v>
      </c>
      <c r="H246" s="17"/>
      <c r="I246" s="17"/>
      <c r="J246" s="31">
        <v>4.2</v>
      </c>
      <c r="K246" s="33">
        <f t="shared" si="16"/>
        <v>11.76</v>
      </c>
    </row>
    <row r="247" spans="2:11" x14ac:dyDescent="0.25">
      <c r="B247" s="42" t="s">
        <v>21</v>
      </c>
      <c r="C247" s="40">
        <v>8</v>
      </c>
      <c r="D247" s="41">
        <f t="shared" si="14"/>
        <v>16.239999999999998</v>
      </c>
      <c r="E247" s="40" t="s">
        <v>10</v>
      </c>
      <c r="F247" s="40"/>
      <c r="G247" s="40">
        <f t="shared" si="15"/>
        <v>112</v>
      </c>
      <c r="H247" s="17"/>
      <c r="I247" s="17"/>
      <c r="J247" s="31">
        <v>5.8</v>
      </c>
      <c r="K247" s="33">
        <f t="shared" si="16"/>
        <v>16.239999999999998</v>
      </c>
    </row>
    <row r="248" spans="2:11" x14ac:dyDescent="0.25">
      <c r="B248" s="42" t="s">
        <v>23</v>
      </c>
      <c r="C248" s="40">
        <v>8</v>
      </c>
      <c r="D248" s="41">
        <f t="shared" si="14"/>
        <v>16.239999999999998</v>
      </c>
      <c r="E248" s="40" t="s">
        <v>8</v>
      </c>
      <c r="F248" s="40"/>
      <c r="G248" s="40">
        <f t="shared" si="15"/>
        <v>112</v>
      </c>
      <c r="H248" s="17"/>
      <c r="I248" s="17"/>
      <c r="J248" s="31">
        <v>5.8</v>
      </c>
      <c r="K248" s="33">
        <f t="shared" si="16"/>
        <v>16.239999999999998</v>
      </c>
    </row>
    <row r="249" spans="2:11" x14ac:dyDescent="0.25">
      <c r="B249" s="42" t="s">
        <v>25</v>
      </c>
      <c r="C249" s="40">
        <v>14</v>
      </c>
      <c r="D249" s="41">
        <f t="shared" si="14"/>
        <v>29.679999999999996</v>
      </c>
      <c r="E249" s="40" t="s">
        <v>8</v>
      </c>
      <c r="F249" s="40"/>
      <c r="G249" s="40">
        <f t="shared" si="15"/>
        <v>160</v>
      </c>
      <c r="H249" s="17"/>
      <c r="I249" s="17"/>
      <c r="J249" s="31">
        <v>10.6</v>
      </c>
      <c r="K249" s="33">
        <f t="shared" si="16"/>
        <v>29.679999999999996</v>
      </c>
    </row>
    <row r="250" spans="2:11" x14ac:dyDescent="0.25">
      <c r="B250" s="42" t="s">
        <v>27</v>
      </c>
      <c r="C250" s="40">
        <v>10</v>
      </c>
      <c r="D250" s="41">
        <f t="shared" si="14"/>
        <v>20.16</v>
      </c>
      <c r="E250" s="40" t="s">
        <v>10</v>
      </c>
      <c r="F250" s="40"/>
      <c r="G250" s="40">
        <f t="shared" si="15"/>
        <v>128</v>
      </c>
      <c r="H250" s="17"/>
      <c r="I250" s="17"/>
      <c r="J250" s="31">
        <v>7.2</v>
      </c>
      <c r="K250" s="33">
        <f t="shared" si="16"/>
        <v>20.16</v>
      </c>
    </row>
    <row r="251" spans="2:11" x14ac:dyDescent="0.25">
      <c r="B251" s="42" t="s">
        <v>29</v>
      </c>
      <c r="C251" s="40">
        <v>6</v>
      </c>
      <c r="D251" s="41">
        <f t="shared" si="14"/>
        <v>11.76</v>
      </c>
      <c r="E251" s="40" t="s">
        <v>8</v>
      </c>
      <c r="F251" s="40"/>
      <c r="G251" s="40">
        <f t="shared" si="15"/>
        <v>96</v>
      </c>
      <c r="H251" s="17"/>
      <c r="I251" s="17"/>
      <c r="J251" s="31">
        <v>4.2</v>
      </c>
      <c r="K251" s="33">
        <f t="shared" si="16"/>
        <v>11.76</v>
      </c>
    </row>
    <row r="252" spans="2:11" x14ac:dyDescent="0.25">
      <c r="B252" s="42" t="s">
        <v>31</v>
      </c>
      <c r="C252" s="40">
        <v>8</v>
      </c>
      <c r="D252" s="41">
        <f t="shared" si="14"/>
        <v>16.239999999999998</v>
      </c>
      <c r="E252" s="40" t="s">
        <v>6</v>
      </c>
      <c r="F252" s="40"/>
      <c r="G252" s="40">
        <f t="shared" si="15"/>
        <v>112</v>
      </c>
      <c r="H252" s="17"/>
      <c r="I252" s="17"/>
      <c r="J252" s="31">
        <v>5.8</v>
      </c>
      <c r="K252" s="33">
        <f t="shared" si="16"/>
        <v>16.239999999999998</v>
      </c>
    </row>
    <row r="253" spans="2:11" x14ac:dyDescent="0.25">
      <c r="B253" s="42" t="s">
        <v>32</v>
      </c>
      <c r="C253" s="40">
        <v>10</v>
      </c>
      <c r="D253" s="41">
        <f t="shared" si="14"/>
        <v>20.16</v>
      </c>
      <c r="E253" s="40" t="s">
        <v>8</v>
      </c>
      <c r="F253" s="40"/>
      <c r="G253" s="40">
        <f t="shared" si="15"/>
        <v>128</v>
      </c>
      <c r="H253" s="17"/>
      <c r="I253" s="17"/>
      <c r="J253" s="31">
        <v>7.2</v>
      </c>
      <c r="K253" s="33">
        <f t="shared" si="16"/>
        <v>20.16</v>
      </c>
    </row>
    <row r="254" spans="2:11" x14ac:dyDescent="0.25">
      <c r="B254" s="42" t="s">
        <v>34</v>
      </c>
      <c r="C254" s="40">
        <v>8</v>
      </c>
      <c r="D254" s="41">
        <f t="shared" si="14"/>
        <v>16.239999999999998</v>
      </c>
      <c r="E254" s="40" t="s">
        <v>10</v>
      </c>
      <c r="F254" s="40"/>
      <c r="G254" s="40">
        <f t="shared" si="15"/>
        <v>112</v>
      </c>
      <c r="H254" s="17"/>
      <c r="I254" s="17"/>
      <c r="J254" s="31">
        <v>5.8</v>
      </c>
      <c r="K254" s="33">
        <f t="shared" si="16"/>
        <v>16.239999999999998</v>
      </c>
    </row>
    <row r="255" spans="2:11" x14ac:dyDescent="0.25">
      <c r="B255" s="42" t="s">
        <v>36</v>
      </c>
      <c r="C255" s="40">
        <v>6</v>
      </c>
      <c r="D255" s="41">
        <f t="shared" si="14"/>
        <v>11.76</v>
      </c>
      <c r="E255" s="40" t="s">
        <v>15</v>
      </c>
      <c r="F255" s="40"/>
      <c r="G255" s="40">
        <f t="shared" si="15"/>
        <v>96</v>
      </c>
      <c r="H255" s="17"/>
      <c r="I255" s="17"/>
      <c r="J255" s="31">
        <v>4.2</v>
      </c>
      <c r="K255" s="33">
        <f t="shared" si="16"/>
        <v>11.76</v>
      </c>
    </row>
    <row r="256" spans="2:11" x14ac:dyDescent="0.25">
      <c r="B256" s="42" t="s">
        <v>38</v>
      </c>
      <c r="C256" s="40">
        <v>8</v>
      </c>
      <c r="D256" s="41">
        <f t="shared" si="14"/>
        <v>16.239999999999998</v>
      </c>
      <c r="E256" s="40" t="s">
        <v>15</v>
      </c>
      <c r="F256" s="40"/>
      <c r="G256" s="40">
        <f t="shared" si="15"/>
        <v>112</v>
      </c>
      <c r="H256" s="17"/>
      <c r="I256" s="17"/>
      <c r="J256" s="31">
        <v>5.8</v>
      </c>
      <c r="K256" s="33">
        <f t="shared" si="16"/>
        <v>16.239999999999998</v>
      </c>
    </row>
    <row r="257" spans="2:11" x14ac:dyDescent="0.25">
      <c r="B257" s="42" t="s">
        <v>42</v>
      </c>
      <c r="C257" s="40">
        <v>6</v>
      </c>
      <c r="D257" s="41">
        <f t="shared" si="14"/>
        <v>11.76</v>
      </c>
      <c r="E257" s="40" t="s">
        <v>10</v>
      </c>
      <c r="F257" s="40"/>
      <c r="G257" s="40">
        <f t="shared" si="15"/>
        <v>96</v>
      </c>
      <c r="H257" s="17"/>
      <c r="I257" s="17"/>
      <c r="J257" s="31">
        <v>4.2</v>
      </c>
      <c r="K257" s="33">
        <f t="shared" si="16"/>
        <v>11.76</v>
      </c>
    </row>
    <row r="258" spans="2:11" x14ac:dyDescent="0.25">
      <c r="B258" s="42" t="s">
        <v>44</v>
      </c>
      <c r="C258" s="40">
        <v>3</v>
      </c>
      <c r="D258" s="41">
        <f t="shared" si="14"/>
        <v>5.04</v>
      </c>
      <c r="E258" s="40" t="s">
        <v>10</v>
      </c>
      <c r="F258" s="40"/>
      <c r="G258" s="40">
        <f t="shared" si="15"/>
        <v>72</v>
      </c>
      <c r="H258" s="17"/>
      <c r="I258" s="17"/>
      <c r="J258" s="31">
        <v>1.8</v>
      </c>
      <c r="K258" s="33">
        <f t="shared" si="16"/>
        <v>5.04</v>
      </c>
    </row>
    <row r="259" spans="2:11" x14ac:dyDescent="0.25">
      <c r="B259" s="42" t="s">
        <v>45</v>
      </c>
      <c r="C259" s="40">
        <v>3</v>
      </c>
      <c r="D259" s="41">
        <f t="shared" si="14"/>
        <v>5.04</v>
      </c>
      <c r="E259" s="40" t="s">
        <v>15</v>
      </c>
      <c r="F259" s="40"/>
      <c r="G259" s="40">
        <f t="shared" si="15"/>
        <v>72</v>
      </c>
      <c r="H259" s="17"/>
      <c r="I259" s="17"/>
      <c r="J259" s="31">
        <v>1.8</v>
      </c>
      <c r="K259" s="33">
        <f t="shared" si="16"/>
        <v>5.04</v>
      </c>
    </row>
    <row r="260" spans="2:11" x14ac:dyDescent="0.25">
      <c r="B260" s="42" t="s">
        <v>47</v>
      </c>
      <c r="C260" s="40">
        <v>4</v>
      </c>
      <c r="D260" s="41">
        <f t="shared" si="14"/>
        <v>5.88</v>
      </c>
      <c r="E260" s="40" t="s">
        <v>15</v>
      </c>
      <c r="F260" s="40"/>
      <c r="G260" s="40">
        <f t="shared" si="15"/>
        <v>80</v>
      </c>
      <c r="H260" s="17"/>
      <c r="I260" s="17"/>
      <c r="J260" s="31">
        <v>2.1</v>
      </c>
      <c r="K260" s="33">
        <f t="shared" si="16"/>
        <v>5.88</v>
      </c>
    </row>
    <row r="261" spans="2:11" x14ac:dyDescent="0.25">
      <c r="B261" s="42" t="s">
        <v>50</v>
      </c>
      <c r="C261" s="40">
        <v>7</v>
      </c>
      <c r="D261" s="41">
        <f t="shared" si="14"/>
        <v>14</v>
      </c>
      <c r="E261" s="40" t="s">
        <v>15</v>
      </c>
      <c r="F261" s="40"/>
      <c r="G261" s="40">
        <f t="shared" si="15"/>
        <v>104</v>
      </c>
      <c r="H261" s="17"/>
      <c r="I261" s="17"/>
      <c r="J261" s="35">
        <v>5</v>
      </c>
      <c r="K261" s="33">
        <f t="shared" si="16"/>
        <v>14</v>
      </c>
    </row>
    <row r="262" spans="2:11" x14ac:dyDescent="0.25">
      <c r="B262" s="42" t="s">
        <v>51</v>
      </c>
      <c r="C262" s="40">
        <v>6</v>
      </c>
      <c r="D262" s="41">
        <f t="shared" si="14"/>
        <v>11.76</v>
      </c>
      <c r="E262" s="40" t="s">
        <v>18</v>
      </c>
      <c r="F262" s="40"/>
      <c r="G262" s="40">
        <f t="shared" si="15"/>
        <v>96</v>
      </c>
      <c r="H262" s="17"/>
      <c r="I262" s="17"/>
      <c r="J262" s="31">
        <v>4.2</v>
      </c>
      <c r="K262" s="33">
        <f t="shared" si="16"/>
        <v>11.76</v>
      </c>
    </row>
    <row r="263" spans="2:11" x14ac:dyDescent="0.25">
      <c r="B263" s="42" t="s">
        <v>52</v>
      </c>
      <c r="C263" s="40">
        <v>3</v>
      </c>
      <c r="D263" s="41">
        <f t="shared" si="14"/>
        <v>5.04</v>
      </c>
      <c r="E263" s="40" t="s">
        <v>18</v>
      </c>
      <c r="F263" s="40"/>
      <c r="G263" s="40">
        <f t="shared" si="15"/>
        <v>72</v>
      </c>
      <c r="H263" s="17"/>
      <c r="I263" s="17"/>
      <c r="J263" s="31">
        <v>1.8</v>
      </c>
      <c r="K263" s="33">
        <f t="shared" si="16"/>
        <v>5.04</v>
      </c>
    </row>
    <row r="264" spans="2:11" x14ac:dyDescent="0.25">
      <c r="B264" s="42" t="s">
        <v>54</v>
      </c>
      <c r="C264" s="40">
        <v>5</v>
      </c>
      <c r="D264" s="41">
        <f t="shared" si="14"/>
        <v>8.1199999999999992</v>
      </c>
      <c r="E264" s="40" t="s">
        <v>22</v>
      </c>
      <c r="F264" s="40"/>
      <c r="G264" s="40">
        <f t="shared" si="15"/>
        <v>88</v>
      </c>
      <c r="H264" s="17"/>
      <c r="I264" s="17"/>
      <c r="J264" s="31">
        <v>2.9</v>
      </c>
      <c r="K264" s="33">
        <f t="shared" si="16"/>
        <v>8.1199999999999992</v>
      </c>
    </row>
    <row r="265" spans="2:11" x14ac:dyDescent="0.25">
      <c r="B265" s="42" t="s">
        <v>55</v>
      </c>
      <c r="C265" s="40">
        <v>3</v>
      </c>
      <c r="D265" s="41">
        <f t="shared" si="14"/>
        <v>5.04</v>
      </c>
      <c r="E265" s="40" t="s">
        <v>22</v>
      </c>
      <c r="F265" s="40"/>
      <c r="G265" s="40">
        <f t="shared" si="15"/>
        <v>72</v>
      </c>
      <c r="H265" s="17"/>
      <c r="I265" s="17"/>
      <c r="J265" s="31">
        <v>1.8</v>
      </c>
      <c r="K265" s="33">
        <f t="shared" si="16"/>
        <v>5.04</v>
      </c>
    </row>
    <row r="266" spans="2:11" x14ac:dyDescent="0.25">
      <c r="B266" s="42" t="s">
        <v>57</v>
      </c>
      <c r="C266" s="40">
        <v>3</v>
      </c>
      <c r="D266" s="41">
        <f t="shared" si="14"/>
        <v>5.04</v>
      </c>
      <c r="E266" s="40" t="s">
        <v>24</v>
      </c>
      <c r="F266" s="40"/>
      <c r="G266" s="40">
        <f t="shared" si="15"/>
        <v>72</v>
      </c>
      <c r="H266" s="17"/>
      <c r="I266" s="17"/>
      <c r="J266" s="31">
        <v>1.8</v>
      </c>
      <c r="K266" s="33">
        <f t="shared" si="16"/>
        <v>5.04</v>
      </c>
    </row>
    <row r="267" spans="2:11" x14ac:dyDescent="0.25">
      <c r="B267" s="42" t="s">
        <v>58</v>
      </c>
      <c r="C267" s="40">
        <v>3</v>
      </c>
      <c r="D267" s="41">
        <f t="shared" si="14"/>
        <v>5.04</v>
      </c>
      <c r="E267" s="40" t="s">
        <v>24</v>
      </c>
      <c r="F267" s="40"/>
      <c r="G267" s="40">
        <f t="shared" si="15"/>
        <v>72</v>
      </c>
      <c r="H267" s="17"/>
      <c r="I267" s="17"/>
      <c r="J267" s="31">
        <v>1.8</v>
      </c>
      <c r="K267" s="33">
        <f t="shared" si="16"/>
        <v>5.04</v>
      </c>
    </row>
    <row r="268" spans="2:11" x14ac:dyDescent="0.25">
      <c r="B268" s="42" t="s">
        <v>60</v>
      </c>
      <c r="C268" s="40">
        <v>3</v>
      </c>
      <c r="D268" s="41">
        <f t="shared" si="14"/>
        <v>5.04</v>
      </c>
      <c r="E268" s="40" t="s">
        <v>26</v>
      </c>
      <c r="F268" s="40"/>
      <c r="G268" s="40">
        <f t="shared" si="15"/>
        <v>72</v>
      </c>
      <c r="H268" s="17"/>
      <c r="I268" s="17"/>
      <c r="J268" s="31">
        <v>1.8</v>
      </c>
      <c r="K268" s="33">
        <f t="shared" si="16"/>
        <v>5.04</v>
      </c>
    </row>
    <row r="269" spans="2:11" x14ac:dyDescent="0.25">
      <c r="B269" s="42" t="s">
        <v>61</v>
      </c>
      <c r="C269" s="40">
        <v>6</v>
      </c>
      <c r="D269" s="41">
        <f t="shared" si="14"/>
        <v>11.76</v>
      </c>
      <c r="E269" s="40" t="s">
        <v>28</v>
      </c>
      <c r="F269" s="40"/>
      <c r="G269" s="40">
        <f t="shared" si="15"/>
        <v>96</v>
      </c>
      <c r="H269" s="17"/>
      <c r="I269" s="17"/>
      <c r="J269" s="31">
        <v>4.2</v>
      </c>
      <c r="K269" s="33">
        <f t="shared" si="16"/>
        <v>11.76</v>
      </c>
    </row>
    <row r="270" spans="2:11" x14ac:dyDescent="0.25">
      <c r="B270" s="42" t="s">
        <v>63</v>
      </c>
      <c r="C270" s="40">
        <v>6</v>
      </c>
      <c r="D270" s="41">
        <f t="shared" si="14"/>
        <v>11.76</v>
      </c>
      <c r="E270" s="40" t="s">
        <v>28</v>
      </c>
      <c r="F270" s="40"/>
      <c r="G270" s="40">
        <f t="shared" si="15"/>
        <v>96</v>
      </c>
      <c r="H270" s="17"/>
      <c r="I270" s="17"/>
      <c r="J270" s="31">
        <v>4.2</v>
      </c>
      <c r="K270" s="33">
        <f t="shared" si="16"/>
        <v>11.76</v>
      </c>
    </row>
    <row r="271" spans="2:11" x14ac:dyDescent="0.25">
      <c r="B271" s="42" t="s">
        <v>64</v>
      </c>
      <c r="C271" s="40">
        <v>10</v>
      </c>
      <c r="D271" s="41">
        <f t="shared" si="14"/>
        <v>20.16</v>
      </c>
      <c r="E271" s="40" t="s">
        <v>28</v>
      </c>
      <c r="F271" s="40"/>
      <c r="G271" s="40">
        <f t="shared" si="15"/>
        <v>128</v>
      </c>
      <c r="H271" s="17"/>
      <c r="I271" s="17"/>
      <c r="J271" s="31">
        <v>7.2</v>
      </c>
      <c r="K271" s="33">
        <f t="shared" si="16"/>
        <v>20.16</v>
      </c>
    </row>
    <row r="272" spans="2:11" x14ac:dyDescent="0.25">
      <c r="B272" s="42" t="s">
        <v>66</v>
      </c>
      <c r="C272" s="40">
        <v>4</v>
      </c>
      <c r="D272" s="41">
        <f t="shared" si="14"/>
        <v>5.88</v>
      </c>
      <c r="E272" s="40" t="s">
        <v>30</v>
      </c>
      <c r="F272" s="40"/>
      <c r="G272" s="40">
        <f t="shared" si="15"/>
        <v>80</v>
      </c>
      <c r="H272" s="17"/>
      <c r="I272" s="17"/>
      <c r="J272" s="31">
        <v>2.1</v>
      </c>
      <c r="K272" s="33">
        <f t="shared" si="16"/>
        <v>5.88</v>
      </c>
    </row>
    <row r="273" spans="2:11" x14ac:dyDescent="0.25">
      <c r="B273" s="42" t="s">
        <v>68</v>
      </c>
      <c r="C273" s="40">
        <v>6</v>
      </c>
      <c r="D273" s="41">
        <f t="shared" si="14"/>
        <v>11.76</v>
      </c>
      <c r="E273" s="40" t="s">
        <v>33</v>
      </c>
      <c r="F273" s="40"/>
      <c r="G273" s="40">
        <f t="shared" si="15"/>
        <v>96</v>
      </c>
      <c r="H273" s="17"/>
      <c r="I273" s="17"/>
      <c r="J273" s="31">
        <v>4.2</v>
      </c>
      <c r="K273" s="33">
        <f t="shared" si="16"/>
        <v>11.76</v>
      </c>
    </row>
    <row r="274" spans="2:11" x14ac:dyDescent="0.25">
      <c r="B274" s="42" t="s">
        <v>70</v>
      </c>
      <c r="C274" s="40">
        <v>6</v>
      </c>
      <c r="D274" s="41">
        <f t="shared" si="14"/>
        <v>11.76</v>
      </c>
      <c r="E274" s="40" t="s">
        <v>30</v>
      </c>
      <c r="F274" s="40"/>
      <c r="G274" s="40">
        <f t="shared" si="15"/>
        <v>96</v>
      </c>
      <c r="H274" s="17"/>
      <c r="I274" s="17"/>
      <c r="J274" s="31">
        <v>4.2</v>
      </c>
      <c r="K274" s="33">
        <f t="shared" si="16"/>
        <v>11.76</v>
      </c>
    </row>
    <row r="275" spans="2:11" x14ac:dyDescent="0.25">
      <c r="B275" s="42" t="s">
        <v>72</v>
      </c>
      <c r="C275" s="40">
        <v>6</v>
      </c>
      <c r="D275" s="41">
        <f t="shared" si="14"/>
        <v>11.76</v>
      </c>
      <c r="E275" s="40" t="s">
        <v>35</v>
      </c>
      <c r="F275" s="40"/>
      <c r="G275" s="40">
        <f t="shared" si="15"/>
        <v>96</v>
      </c>
      <c r="H275" s="17"/>
      <c r="I275" s="17"/>
      <c r="J275" s="31">
        <v>4.2</v>
      </c>
      <c r="K275" s="33">
        <f t="shared" si="16"/>
        <v>11.76</v>
      </c>
    </row>
    <row r="276" spans="2:11" x14ac:dyDescent="0.25">
      <c r="B276" s="42" t="s">
        <v>73</v>
      </c>
      <c r="C276" s="40">
        <v>5</v>
      </c>
      <c r="D276" s="41">
        <f t="shared" si="14"/>
        <v>8.1199999999999992</v>
      </c>
      <c r="E276" s="40" t="s">
        <v>37</v>
      </c>
      <c r="F276" s="40"/>
      <c r="G276" s="40">
        <f t="shared" si="15"/>
        <v>88</v>
      </c>
      <c r="H276" s="17"/>
      <c r="I276" s="17"/>
      <c r="J276" s="31">
        <v>2.9</v>
      </c>
      <c r="K276" s="33">
        <f t="shared" si="16"/>
        <v>8.1199999999999992</v>
      </c>
    </row>
    <row r="277" spans="2:11" x14ac:dyDescent="0.25">
      <c r="B277" s="42" t="s">
        <v>75</v>
      </c>
      <c r="C277" s="40">
        <v>9</v>
      </c>
      <c r="D277" s="41">
        <f t="shared" si="14"/>
        <v>18.479999999999997</v>
      </c>
      <c r="E277" s="40" t="s">
        <v>37</v>
      </c>
      <c r="F277" s="40"/>
      <c r="G277" s="40">
        <f t="shared" si="15"/>
        <v>120</v>
      </c>
      <c r="H277" s="17"/>
      <c r="I277" s="17"/>
      <c r="J277" s="31">
        <v>6.6</v>
      </c>
      <c r="K277" s="33">
        <f t="shared" si="16"/>
        <v>18.479999999999997</v>
      </c>
    </row>
    <row r="278" spans="2:11" x14ac:dyDescent="0.25">
      <c r="B278" s="42" t="s">
        <v>77</v>
      </c>
      <c r="C278" s="40">
        <v>6</v>
      </c>
      <c r="D278" s="41">
        <f t="shared" si="14"/>
        <v>11.76</v>
      </c>
      <c r="E278" s="40" t="s">
        <v>43</v>
      </c>
      <c r="F278" s="40"/>
      <c r="G278" s="40">
        <f t="shared" si="15"/>
        <v>96</v>
      </c>
      <c r="H278" s="17"/>
      <c r="I278" s="17"/>
      <c r="J278" s="31">
        <v>4.2</v>
      </c>
      <c r="K278" s="33">
        <f t="shared" si="16"/>
        <v>11.76</v>
      </c>
    </row>
    <row r="279" spans="2:11" x14ac:dyDescent="0.25">
      <c r="B279" s="42" t="s">
        <v>78</v>
      </c>
      <c r="C279" s="40">
        <v>4</v>
      </c>
      <c r="D279" s="41">
        <f t="shared" si="14"/>
        <v>5.88</v>
      </c>
      <c r="E279" s="40" t="s">
        <v>35</v>
      </c>
      <c r="F279" s="40"/>
      <c r="G279" s="40">
        <f t="shared" si="15"/>
        <v>80</v>
      </c>
      <c r="H279" s="17"/>
      <c r="I279" s="17"/>
      <c r="J279" s="31">
        <v>2.1</v>
      </c>
      <c r="K279" s="33">
        <f t="shared" si="16"/>
        <v>5.88</v>
      </c>
    </row>
    <row r="280" spans="2:11" x14ac:dyDescent="0.25">
      <c r="B280" s="42" t="s">
        <v>79</v>
      </c>
      <c r="C280" s="40">
        <v>6</v>
      </c>
      <c r="D280" s="41">
        <f t="shared" si="14"/>
        <v>11.76</v>
      </c>
      <c r="E280" s="40" t="s">
        <v>46</v>
      </c>
      <c r="F280" s="40"/>
      <c r="G280" s="40">
        <f t="shared" si="15"/>
        <v>96</v>
      </c>
      <c r="H280" s="17"/>
      <c r="I280" s="17"/>
      <c r="J280" s="31">
        <v>4.2</v>
      </c>
      <c r="K280" s="33">
        <f t="shared" si="16"/>
        <v>11.76</v>
      </c>
    </row>
    <row r="281" spans="2:11" x14ac:dyDescent="0.25">
      <c r="B281" s="42" t="s">
        <v>81</v>
      </c>
      <c r="C281" s="40">
        <v>3</v>
      </c>
      <c r="D281" s="41">
        <f t="shared" si="14"/>
        <v>5.04</v>
      </c>
      <c r="E281" s="40" t="s">
        <v>33</v>
      </c>
      <c r="F281" s="40"/>
      <c r="G281" s="40">
        <f t="shared" si="15"/>
        <v>72</v>
      </c>
      <c r="H281" s="17"/>
      <c r="I281" s="17"/>
      <c r="J281" s="31">
        <v>1.8</v>
      </c>
      <c r="K281" s="33">
        <f t="shared" si="16"/>
        <v>5.04</v>
      </c>
    </row>
    <row r="282" spans="2:11" x14ac:dyDescent="0.25">
      <c r="B282" s="42" t="s">
        <v>82</v>
      </c>
      <c r="C282" s="40">
        <v>3</v>
      </c>
      <c r="D282" s="41">
        <f t="shared" si="14"/>
        <v>5.04</v>
      </c>
      <c r="E282" s="40" t="s">
        <v>35</v>
      </c>
      <c r="F282" s="40"/>
      <c r="G282" s="40">
        <f t="shared" si="15"/>
        <v>72</v>
      </c>
      <c r="H282" s="17"/>
      <c r="I282" s="17"/>
      <c r="J282" s="31">
        <v>1.8</v>
      </c>
      <c r="K282" s="33">
        <f t="shared" si="16"/>
        <v>5.04</v>
      </c>
    </row>
    <row r="283" spans="2:11" x14ac:dyDescent="0.25">
      <c r="B283" s="42" t="s">
        <v>83</v>
      </c>
      <c r="C283" s="40">
        <v>6</v>
      </c>
      <c r="D283" s="41">
        <f t="shared" si="14"/>
        <v>11.76</v>
      </c>
      <c r="E283" s="40" t="s">
        <v>37</v>
      </c>
      <c r="F283" s="40"/>
      <c r="G283" s="40">
        <f t="shared" si="15"/>
        <v>96</v>
      </c>
      <c r="H283" s="17"/>
      <c r="I283" s="17"/>
      <c r="J283" s="31">
        <v>4.2</v>
      </c>
      <c r="K283" s="33">
        <f t="shared" si="16"/>
        <v>11.76</v>
      </c>
    </row>
    <row r="284" spans="2:11" x14ac:dyDescent="0.25">
      <c r="B284" s="42" t="s">
        <v>85</v>
      </c>
      <c r="C284" s="40">
        <v>4</v>
      </c>
      <c r="D284" s="41">
        <f t="shared" si="14"/>
        <v>5.88</v>
      </c>
      <c r="E284" s="40" t="s">
        <v>39</v>
      </c>
      <c r="F284" s="40"/>
      <c r="G284" s="40">
        <f t="shared" si="15"/>
        <v>80</v>
      </c>
      <c r="H284" s="17"/>
      <c r="I284" s="17"/>
      <c r="J284" s="31">
        <v>2.1</v>
      </c>
      <c r="K284" s="33">
        <f t="shared" si="16"/>
        <v>5.88</v>
      </c>
    </row>
    <row r="285" spans="2:11" x14ac:dyDescent="0.25">
      <c r="B285" s="42" t="s">
        <v>86</v>
      </c>
      <c r="C285" s="40">
        <v>5</v>
      </c>
      <c r="D285" s="41">
        <f t="shared" si="14"/>
        <v>8.1199999999999992</v>
      </c>
      <c r="E285" s="40" t="s">
        <v>41</v>
      </c>
      <c r="F285" s="40"/>
      <c r="G285" s="40">
        <f t="shared" si="15"/>
        <v>88</v>
      </c>
      <c r="H285" s="17"/>
      <c r="I285" s="17"/>
      <c r="J285" s="31">
        <v>2.9</v>
      </c>
      <c r="K285" s="33">
        <f t="shared" si="16"/>
        <v>8.1199999999999992</v>
      </c>
    </row>
    <row r="286" spans="2:11" x14ac:dyDescent="0.25">
      <c r="B286" s="42" t="s">
        <v>87</v>
      </c>
      <c r="C286" s="40">
        <v>5</v>
      </c>
      <c r="D286" s="41">
        <f t="shared" si="14"/>
        <v>8.1199999999999992</v>
      </c>
      <c r="E286" s="40" t="s">
        <v>43</v>
      </c>
      <c r="F286" s="40"/>
      <c r="G286" s="40">
        <f t="shared" si="15"/>
        <v>88</v>
      </c>
      <c r="H286" s="17"/>
      <c r="I286" s="17"/>
      <c r="J286" s="31">
        <v>2.9</v>
      </c>
      <c r="K286" s="33">
        <f t="shared" si="16"/>
        <v>8.1199999999999992</v>
      </c>
    </row>
    <row r="287" spans="2:11" x14ac:dyDescent="0.25">
      <c r="B287" s="42" t="s">
        <v>88</v>
      </c>
      <c r="C287" s="40">
        <v>5</v>
      </c>
      <c r="D287" s="41">
        <f t="shared" si="14"/>
        <v>8.1199999999999992</v>
      </c>
      <c r="E287" s="40" t="s">
        <v>76</v>
      </c>
      <c r="F287" s="40"/>
      <c r="G287" s="40">
        <f t="shared" si="15"/>
        <v>88</v>
      </c>
      <c r="H287" s="17"/>
      <c r="I287" s="17"/>
      <c r="J287" s="31">
        <v>2.9</v>
      </c>
      <c r="K287" s="33">
        <f t="shared" si="16"/>
        <v>8.1199999999999992</v>
      </c>
    </row>
    <row r="288" spans="2:11" x14ac:dyDescent="0.25">
      <c r="B288" s="42" t="s">
        <v>90</v>
      </c>
      <c r="C288" s="40">
        <v>8</v>
      </c>
      <c r="D288" s="41">
        <f t="shared" si="14"/>
        <v>16.239999999999998</v>
      </c>
      <c r="E288" s="40" t="s">
        <v>48</v>
      </c>
      <c r="F288" s="40"/>
      <c r="G288" s="40">
        <f t="shared" si="15"/>
        <v>112</v>
      </c>
      <c r="H288" s="17"/>
      <c r="I288" s="17"/>
      <c r="J288" s="31">
        <v>5.8</v>
      </c>
      <c r="K288" s="33">
        <f t="shared" si="16"/>
        <v>16.239999999999998</v>
      </c>
    </row>
    <row r="289" spans="2:11" x14ac:dyDescent="0.25">
      <c r="B289" s="42" t="s">
        <v>91</v>
      </c>
      <c r="C289" s="40">
        <v>5</v>
      </c>
      <c r="D289" s="41">
        <f t="shared" si="14"/>
        <v>8.1199999999999992</v>
      </c>
      <c r="E289" s="40" t="s">
        <v>48</v>
      </c>
      <c r="F289" s="40"/>
      <c r="G289" s="40">
        <f t="shared" si="15"/>
        <v>88</v>
      </c>
      <c r="H289" s="17"/>
      <c r="I289" s="17"/>
      <c r="J289" s="31">
        <v>2.9</v>
      </c>
      <c r="K289" s="33">
        <f t="shared" si="16"/>
        <v>8.1199999999999992</v>
      </c>
    </row>
    <row r="290" spans="2:11" x14ac:dyDescent="0.25">
      <c r="B290" s="42" t="s">
        <v>92</v>
      </c>
      <c r="C290" s="40">
        <v>3</v>
      </c>
      <c r="D290" s="41">
        <f t="shared" si="14"/>
        <v>5.04</v>
      </c>
      <c r="E290" s="40" t="s">
        <v>30</v>
      </c>
      <c r="F290" s="40"/>
      <c r="G290" s="40">
        <f t="shared" si="15"/>
        <v>72</v>
      </c>
      <c r="H290" s="17"/>
      <c r="I290" s="17"/>
      <c r="J290" s="31">
        <v>1.8</v>
      </c>
      <c r="K290" s="33">
        <f t="shared" si="16"/>
        <v>5.04</v>
      </c>
    </row>
    <row r="291" spans="2:11" x14ac:dyDescent="0.25">
      <c r="B291" s="42" t="s">
        <v>93</v>
      </c>
      <c r="C291" s="40">
        <v>10</v>
      </c>
      <c r="D291" s="41">
        <f t="shared" si="14"/>
        <v>20.16</v>
      </c>
      <c r="E291" s="40" t="s">
        <v>49</v>
      </c>
      <c r="F291" s="40"/>
      <c r="G291" s="40">
        <f t="shared" si="15"/>
        <v>128</v>
      </c>
      <c r="H291" s="17"/>
      <c r="I291" s="17"/>
      <c r="J291" s="31">
        <v>7.2</v>
      </c>
      <c r="K291" s="33">
        <f t="shared" si="16"/>
        <v>20.16</v>
      </c>
    </row>
    <row r="292" spans="2:11" x14ac:dyDescent="0.25">
      <c r="B292" s="42" t="s">
        <v>94</v>
      </c>
      <c r="C292" s="40">
        <v>5</v>
      </c>
      <c r="D292" s="41">
        <f t="shared" si="14"/>
        <v>8.1199999999999992</v>
      </c>
      <c r="E292" s="40" t="s">
        <v>49</v>
      </c>
      <c r="F292" s="40"/>
      <c r="G292" s="40">
        <f t="shared" si="15"/>
        <v>88</v>
      </c>
      <c r="H292" s="17"/>
      <c r="I292" s="17"/>
      <c r="J292" s="31">
        <v>2.9</v>
      </c>
      <c r="K292" s="33">
        <f t="shared" si="16"/>
        <v>8.1199999999999992</v>
      </c>
    </row>
    <row r="293" spans="2:11" x14ac:dyDescent="0.25">
      <c r="B293" s="42" t="s">
        <v>96</v>
      </c>
      <c r="C293" s="40">
        <v>6</v>
      </c>
      <c r="D293" s="41">
        <f t="shared" si="14"/>
        <v>11.76</v>
      </c>
      <c r="E293" s="40" t="s">
        <v>30</v>
      </c>
      <c r="F293" s="40"/>
      <c r="G293" s="40">
        <f t="shared" si="15"/>
        <v>96</v>
      </c>
      <c r="H293" s="17"/>
      <c r="I293" s="17"/>
      <c r="J293" s="31">
        <v>4.2</v>
      </c>
      <c r="K293" s="33">
        <f t="shared" si="16"/>
        <v>11.76</v>
      </c>
    </row>
    <row r="294" spans="2:11" x14ac:dyDescent="0.25">
      <c r="B294" s="42" t="s">
        <v>97</v>
      </c>
      <c r="C294" s="40">
        <v>8</v>
      </c>
      <c r="D294" s="41">
        <f t="shared" si="14"/>
        <v>16.239999999999998</v>
      </c>
      <c r="E294" s="40" t="s">
        <v>53</v>
      </c>
      <c r="F294" s="40"/>
      <c r="G294" s="40">
        <f t="shared" si="15"/>
        <v>112</v>
      </c>
      <c r="H294" s="17"/>
      <c r="I294" s="17"/>
      <c r="J294" s="31">
        <v>5.8</v>
      </c>
      <c r="K294" s="33">
        <f t="shared" si="16"/>
        <v>16.239999999999998</v>
      </c>
    </row>
    <row r="295" spans="2:11" x14ac:dyDescent="0.25">
      <c r="B295" s="42" t="s">
        <v>98</v>
      </c>
      <c r="C295" s="40">
        <v>6</v>
      </c>
      <c r="D295" s="41">
        <f t="shared" si="14"/>
        <v>11.76</v>
      </c>
      <c r="E295" s="40" t="s">
        <v>53</v>
      </c>
      <c r="F295" s="40"/>
      <c r="G295" s="40">
        <f t="shared" si="15"/>
        <v>96</v>
      </c>
      <c r="H295" s="17"/>
      <c r="I295" s="17"/>
      <c r="J295" s="31">
        <v>4.2</v>
      </c>
      <c r="K295" s="33">
        <f t="shared" si="16"/>
        <v>11.76</v>
      </c>
    </row>
    <row r="296" spans="2:11" x14ac:dyDescent="0.25">
      <c r="B296" s="42" t="s">
        <v>99</v>
      </c>
      <c r="C296" s="40">
        <v>10</v>
      </c>
      <c r="D296" s="41">
        <f t="shared" si="14"/>
        <v>20.16</v>
      </c>
      <c r="E296" s="40" t="s">
        <v>56</v>
      </c>
      <c r="F296" s="40"/>
      <c r="G296" s="40">
        <f t="shared" si="15"/>
        <v>128</v>
      </c>
      <c r="H296" s="17"/>
      <c r="I296" s="17"/>
      <c r="J296" s="31">
        <v>7.2</v>
      </c>
      <c r="K296" s="33">
        <f t="shared" si="16"/>
        <v>20.16</v>
      </c>
    </row>
    <row r="297" spans="2:11" x14ac:dyDescent="0.25">
      <c r="B297" s="42" t="s">
        <v>104</v>
      </c>
      <c r="C297" s="40">
        <v>14</v>
      </c>
      <c r="D297" s="41">
        <f t="shared" si="14"/>
        <v>29.679999999999996</v>
      </c>
      <c r="E297" s="40" t="s">
        <v>56</v>
      </c>
      <c r="F297" s="40"/>
      <c r="G297" s="40">
        <f t="shared" si="15"/>
        <v>160</v>
      </c>
      <c r="H297" s="17"/>
      <c r="I297" s="17"/>
      <c r="J297" s="31">
        <v>10.6</v>
      </c>
      <c r="K297" s="33">
        <f t="shared" si="16"/>
        <v>29.679999999999996</v>
      </c>
    </row>
    <row r="298" spans="2:11" x14ac:dyDescent="0.25">
      <c r="B298" s="42" t="s">
        <v>105</v>
      </c>
      <c r="C298" s="40">
        <v>12</v>
      </c>
      <c r="D298" s="41">
        <f t="shared" si="14"/>
        <v>25.2</v>
      </c>
      <c r="E298" s="40" t="s">
        <v>56</v>
      </c>
      <c r="F298" s="40"/>
      <c r="G298" s="40">
        <f t="shared" si="15"/>
        <v>144</v>
      </c>
      <c r="H298" s="17"/>
      <c r="I298" s="17"/>
      <c r="J298" s="35">
        <v>9</v>
      </c>
      <c r="K298" s="33">
        <f t="shared" si="16"/>
        <v>25.2</v>
      </c>
    </row>
    <row r="299" spans="2:11" x14ac:dyDescent="0.25">
      <c r="B299" s="42" t="s">
        <v>106</v>
      </c>
      <c r="C299" s="40">
        <v>12</v>
      </c>
      <c r="D299" s="41">
        <f t="shared" si="14"/>
        <v>25.2</v>
      </c>
      <c r="E299" s="40" t="s">
        <v>56</v>
      </c>
      <c r="F299" s="40"/>
      <c r="G299" s="40">
        <f t="shared" si="15"/>
        <v>144</v>
      </c>
      <c r="H299" s="17"/>
      <c r="I299" s="17"/>
      <c r="J299" s="35">
        <v>9</v>
      </c>
      <c r="K299" s="33">
        <f t="shared" si="16"/>
        <v>25.2</v>
      </c>
    </row>
    <row r="300" spans="2:11" x14ac:dyDescent="0.25">
      <c r="B300" s="42" t="s">
        <v>107</v>
      </c>
      <c r="C300" s="40">
        <v>5</v>
      </c>
      <c r="D300" s="41">
        <f t="shared" si="14"/>
        <v>8.1199999999999992</v>
      </c>
      <c r="E300" s="40" t="s">
        <v>59</v>
      </c>
      <c r="F300" s="40"/>
      <c r="G300" s="40">
        <f t="shared" si="15"/>
        <v>88</v>
      </c>
      <c r="H300" s="17"/>
      <c r="I300" s="17"/>
      <c r="J300" s="31">
        <v>2.9</v>
      </c>
      <c r="K300" s="33">
        <f t="shared" si="16"/>
        <v>8.1199999999999992</v>
      </c>
    </row>
    <row r="301" spans="2:11" x14ac:dyDescent="0.25">
      <c r="B301" s="42" t="s">
        <v>108</v>
      </c>
      <c r="C301" s="40">
        <v>5</v>
      </c>
      <c r="D301" s="41">
        <f t="shared" si="14"/>
        <v>8.1199999999999992</v>
      </c>
      <c r="E301" s="40" t="s">
        <v>59</v>
      </c>
      <c r="F301" s="40"/>
      <c r="G301" s="40">
        <f t="shared" si="15"/>
        <v>88</v>
      </c>
      <c r="H301" s="17"/>
      <c r="I301" s="17"/>
      <c r="J301" s="31">
        <v>2.9</v>
      </c>
      <c r="K301" s="33">
        <f t="shared" si="16"/>
        <v>8.1199999999999992</v>
      </c>
    </row>
    <row r="302" spans="2:11" x14ac:dyDescent="0.25">
      <c r="B302" s="42" t="s">
        <v>112</v>
      </c>
      <c r="C302" s="40">
        <v>5</v>
      </c>
      <c r="D302" s="41">
        <f t="shared" si="14"/>
        <v>8.1199999999999992</v>
      </c>
      <c r="E302" s="40" t="s">
        <v>62</v>
      </c>
      <c r="F302" s="40"/>
      <c r="G302" s="40">
        <f t="shared" si="15"/>
        <v>88</v>
      </c>
      <c r="H302" s="17"/>
      <c r="I302" s="17"/>
      <c r="J302" s="31">
        <v>2.9</v>
      </c>
      <c r="K302" s="33">
        <f t="shared" si="16"/>
        <v>8.1199999999999992</v>
      </c>
    </row>
    <row r="303" spans="2:11" x14ac:dyDescent="0.25">
      <c r="B303" s="42" t="s">
        <v>113</v>
      </c>
      <c r="C303" s="40">
        <v>5</v>
      </c>
      <c r="D303" s="41">
        <f t="shared" si="14"/>
        <v>8.1199999999999992</v>
      </c>
      <c r="E303" s="40" t="s">
        <v>62</v>
      </c>
      <c r="F303" s="40"/>
      <c r="G303" s="40">
        <f t="shared" si="15"/>
        <v>88</v>
      </c>
      <c r="H303" s="17"/>
      <c r="I303" s="17"/>
      <c r="J303" s="31">
        <v>2.9</v>
      </c>
      <c r="K303" s="33">
        <f t="shared" si="16"/>
        <v>8.1199999999999992</v>
      </c>
    </row>
    <row r="304" spans="2:11" x14ac:dyDescent="0.25">
      <c r="B304" s="42" t="s">
        <v>114</v>
      </c>
      <c r="C304" s="40">
        <v>12</v>
      </c>
      <c r="D304" s="41">
        <f t="shared" si="14"/>
        <v>25.2</v>
      </c>
      <c r="E304" s="40" t="s">
        <v>65</v>
      </c>
      <c r="F304" s="40"/>
      <c r="G304" s="40">
        <f t="shared" si="15"/>
        <v>144</v>
      </c>
      <c r="H304" s="17"/>
      <c r="I304" s="17"/>
      <c r="J304" s="35">
        <v>9</v>
      </c>
      <c r="K304" s="33">
        <f t="shared" si="16"/>
        <v>25.2</v>
      </c>
    </row>
    <row r="305" spans="2:11" x14ac:dyDescent="0.25">
      <c r="B305" s="42" t="s">
        <v>115</v>
      </c>
      <c r="C305" s="40">
        <v>10</v>
      </c>
      <c r="D305" s="41">
        <f t="shared" ref="D305:D368" si="17">K305</f>
        <v>20.16</v>
      </c>
      <c r="E305" s="40" t="s">
        <v>65</v>
      </c>
      <c r="F305" s="40"/>
      <c r="G305" s="40">
        <f t="shared" ref="G305:G368" si="18">($R$5*(C305+2*$R$4))</f>
        <v>128</v>
      </c>
      <c r="H305" s="17"/>
      <c r="I305" s="17"/>
      <c r="J305" s="31">
        <v>7.2</v>
      </c>
      <c r="K305" s="33">
        <f t="shared" si="16"/>
        <v>20.16</v>
      </c>
    </row>
    <row r="306" spans="2:11" x14ac:dyDescent="0.25">
      <c r="B306" s="42" t="s">
        <v>116</v>
      </c>
      <c r="C306" s="40">
        <v>12</v>
      </c>
      <c r="D306" s="41">
        <f t="shared" si="17"/>
        <v>25.2</v>
      </c>
      <c r="E306" s="40" t="s">
        <v>65</v>
      </c>
      <c r="F306" s="40"/>
      <c r="G306" s="40">
        <f t="shared" si="18"/>
        <v>144</v>
      </c>
      <c r="H306" s="17"/>
      <c r="I306" s="17"/>
      <c r="J306" s="35">
        <v>9</v>
      </c>
      <c r="K306" s="33">
        <f t="shared" ref="K306:K369" si="19">J306*2.8</f>
        <v>25.2</v>
      </c>
    </row>
    <row r="307" spans="2:11" x14ac:dyDescent="0.25">
      <c r="B307" s="42" t="s">
        <v>117</v>
      </c>
      <c r="C307" s="40">
        <v>10</v>
      </c>
      <c r="D307" s="41">
        <f t="shared" si="17"/>
        <v>20.16</v>
      </c>
      <c r="E307" s="40" t="s">
        <v>65</v>
      </c>
      <c r="F307" s="40"/>
      <c r="G307" s="40">
        <f t="shared" si="18"/>
        <v>128</v>
      </c>
      <c r="H307" s="17"/>
      <c r="I307" s="17"/>
      <c r="J307" s="31">
        <v>7.2</v>
      </c>
      <c r="K307" s="33">
        <f t="shared" si="19"/>
        <v>20.16</v>
      </c>
    </row>
    <row r="308" spans="2:11" x14ac:dyDescent="0.25">
      <c r="B308" s="42" t="s">
        <v>118</v>
      </c>
      <c r="C308" s="40">
        <v>4</v>
      </c>
      <c r="D308" s="41">
        <f t="shared" si="17"/>
        <v>5.88</v>
      </c>
      <c r="E308" s="40" t="s">
        <v>67</v>
      </c>
      <c r="F308" s="40"/>
      <c r="G308" s="40">
        <f t="shared" si="18"/>
        <v>80</v>
      </c>
      <c r="H308" s="17"/>
      <c r="I308" s="17"/>
      <c r="J308" s="31">
        <v>2.1</v>
      </c>
      <c r="K308" s="33">
        <f t="shared" si="19"/>
        <v>5.88</v>
      </c>
    </row>
    <row r="309" spans="2:11" x14ac:dyDescent="0.25">
      <c r="B309" s="42" t="s">
        <v>119</v>
      </c>
      <c r="C309" s="40">
        <v>5</v>
      </c>
      <c r="D309" s="41">
        <f t="shared" si="17"/>
        <v>8.1199999999999992</v>
      </c>
      <c r="E309" s="40" t="s">
        <v>69</v>
      </c>
      <c r="F309" s="40"/>
      <c r="G309" s="40">
        <f t="shared" si="18"/>
        <v>88</v>
      </c>
      <c r="H309" s="17"/>
      <c r="I309" s="17"/>
      <c r="J309" s="31">
        <v>2.9</v>
      </c>
      <c r="K309" s="33">
        <f t="shared" si="19"/>
        <v>8.1199999999999992</v>
      </c>
    </row>
    <row r="310" spans="2:11" x14ac:dyDescent="0.25">
      <c r="B310" s="42" t="s">
        <v>120</v>
      </c>
      <c r="C310" s="40">
        <v>6</v>
      </c>
      <c r="D310" s="41">
        <f t="shared" si="17"/>
        <v>11.76</v>
      </c>
      <c r="E310" s="40" t="s">
        <v>69</v>
      </c>
      <c r="F310" s="40"/>
      <c r="G310" s="40">
        <f t="shared" si="18"/>
        <v>96</v>
      </c>
      <c r="H310" s="17"/>
      <c r="I310" s="17"/>
      <c r="J310" s="31">
        <v>4.2</v>
      </c>
      <c r="K310" s="33">
        <f t="shared" si="19"/>
        <v>11.76</v>
      </c>
    </row>
    <row r="311" spans="2:11" x14ac:dyDescent="0.25">
      <c r="B311" s="42" t="s">
        <v>121</v>
      </c>
      <c r="C311" s="40">
        <v>10</v>
      </c>
      <c r="D311" s="41">
        <f t="shared" si="17"/>
        <v>20.16</v>
      </c>
      <c r="E311" s="40" t="s">
        <v>71</v>
      </c>
      <c r="F311" s="40"/>
      <c r="G311" s="40">
        <f t="shared" si="18"/>
        <v>128</v>
      </c>
      <c r="H311" s="17"/>
      <c r="I311" s="17"/>
      <c r="J311" s="31">
        <v>7.2</v>
      </c>
      <c r="K311" s="33">
        <f t="shared" si="19"/>
        <v>20.16</v>
      </c>
    </row>
    <row r="312" spans="2:11" x14ac:dyDescent="0.25">
      <c r="B312" s="42" t="s">
        <v>122</v>
      </c>
      <c r="C312" s="40">
        <v>12</v>
      </c>
      <c r="D312" s="41">
        <f t="shared" si="17"/>
        <v>25.2</v>
      </c>
      <c r="E312" s="40" t="s">
        <v>71</v>
      </c>
      <c r="F312" s="40"/>
      <c r="G312" s="40">
        <f t="shared" si="18"/>
        <v>144</v>
      </c>
      <c r="H312" s="17"/>
      <c r="I312" s="17"/>
      <c r="J312" s="35">
        <v>9</v>
      </c>
      <c r="K312" s="33">
        <f t="shared" si="19"/>
        <v>25.2</v>
      </c>
    </row>
    <row r="313" spans="2:11" x14ac:dyDescent="0.25">
      <c r="B313" s="42" t="s">
        <v>123</v>
      </c>
      <c r="C313" s="40">
        <v>6</v>
      </c>
      <c r="D313" s="41">
        <f t="shared" si="17"/>
        <v>11.76</v>
      </c>
      <c r="E313" s="40" t="s">
        <v>74</v>
      </c>
      <c r="F313" s="40"/>
      <c r="G313" s="40">
        <f t="shared" si="18"/>
        <v>96</v>
      </c>
      <c r="H313" s="17"/>
      <c r="I313" s="17"/>
      <c r="J313" s="31">
        <v>4.2</v>
      </c>
      <c r="K313" s="33">
        <f t="shared" si="19"/>
        <v>11.76</v>
      </c>
    </row>
    <row r="314" spans="2:11" x14ac:dyDescent="0.25">
      <c r="B314" s="42" t="s">
        <v>124</v>
      </c>
      <c r="C314" s="40">
        <v>6</v>
      </c>
      <c r="D314" s="41">
        <f t="shared" si="17"/>
        <v>11.76</v>
      </c>
      <c r="E314" s="40" t="s">
        <v>74</v>
      </c>
      <c r="F314" s="40"/>
      <c r="G314" s="40">
        <f t="shared" si="18"/>
        <v>96</v>
      </c>
      <c r="H314" s="17"/>
      <c r="I314" s="17"/>
      <c r="J314" s="31">
        <v>4.2</v>
      </c>
      <c r="K314" s="33">
        <f t="shared" si="19"/>
        <v>11.76</v>
      </c>
    </row>
    <row r="315" spans="2:11" x14ac:dyDescent="0.25">
      <c r="B315" s="42" t="s">
        <v>125</v>
      </c>
      <c r="C315" s="40">
        <v>16</v>
      </c>
      <c r="D315" s="41">
        <f t="shared" si="17"/>
        <v>33.879999999999995</v>
      </c>
      <c r="E315" s="40" t="s">
        <v>76</v>
      </c>
      <c r="F315" s="40"/>
      <c r="G315" s="40">
        <f t="shared" si="18"/>
        <v>176</v>
      </c>
      <c r="H315" s="17"/>
      <c r="I315" s="17"/>
      <c r="J315" s="31">
        <v>12.1</v>
      </c>
      <c r="K315" s="33">
        <f t="shared" si="19"/>
        <v>33.879999999999995</v>
      </c>
    </row>
    <row r="316" spans="2:11" x14ac:dyDescent="0.25">
      <c r="B316" s="42" t="s">
        <v>126</v>
      </c>
      <c r="C316" s="40">
        <v>16</v>
      </c>
      <c r="D316" s="41">
        <f t="shared" si="17"/>
        <v>33.879999999999995</v>
      </c>
      <c r="E316" s="40" t="s">
        <v>76</v>
      </c>
      <c r="F316" s="40"/>
      <c r="G316" s="40">
        <f t="shared" si="18"/>
        <v>176</v>
      </c>
      <c r="H316" s="17"/>
      <c r="I316" s="17"/>
      <c r="J316" s="31">
        <v>12.1</v>
      </c>
      <c r="K316" s="33">
        <f t="shared" si="19"/>
        <v>33.879999999999995</v>
      </c>
    </row>
    <row r="317" spans="2:11" x14ac:dyDescent="0.25">
      <c r="B317" s="42" t="s">
        <v>127</v>
      </c>
      <c r="C317" s="40">
        <v>5</v>
      </c>
      <c r="D317" s="41">
        <f t="shared" si="17"/>
        <v>8.1199999999999992</v>
      </c>
      <c r="E317" s="40" t="s">
        <v>76</v>
      </c>
      <c r="F317" s="40"/>
      <c r="G317" s="40">
        <f t="shared" si="18"/>
        <v>88</v>
      </c>
      <c r="H317" s="17"/>
      <c r="I317" s="17"/>
      <c r="J317" s="31">
        <v>2.9</v>
      </c>
      <c r="K317" s="33">
        <f t="shared" si="19"/>
        <v>8.1199999999999992</v>
      </c>
    </row>
    <row r="318" spans="2:11" x14ac:dyDescent="0.25">
      <c r="B318" s="42" t="s">
        <v>128</v>
      </c>
      <c r="C318" s="40">
        <v>5</v>
      </c>
      <c r="D318" s="41">
        <f t="shared" si="17"/>
        <v>8.1199999999999992</v>
      </c>
      <c r="E318" s="40" t="s">
        <v>80</v>
      </c>
      <c r="F318" s="40"/>
      <c r="G318" s="40">
        <f t="shared" si="18"/>
        <v>88</v>
      </c>
      <c r="H318" s="17"/>
      <c r="I318" s="17"/>
      <c r="J318" s="31">
        <v>2.9</v>
      </c>
      <c r="K318" s="33">
        <f t="shared" si="19"/>
        <v>8.1199999999999992</v>
      </c>
    </row>
    <row r="319" spans="2:11" x14ac:dyDescent="0.25">
      <c r="B319" s="42" t="s">
        <v>129</v>
      </c>
      <c r="C319" s="40">
        <v>10</v>
      </c>
      <c r="D319" s="41">
        <f t="shared" si="17"/>
        <v>20.16</v>
      </c>
      <c r="E319" s="40" t="s">
        <v>80</v>
      </c>
      <c r="F319" s="40"/>
      <c r="G319" s="40">
        <f t="shared" si="18"/>
        <v>128</v>
      </c>
      <c r="H319" s="17"/>
      <c r="I319" s="17"/>
      <c r="J319" s="31">
        <v>7.2</v>
      </c>
      <c r="K319" s="33">
        <f t="shared" si="19"/>
        <v>20.16</v>
      </c>
    </row>
    <row r="320" spans="2:11" x14ac:dyDescent="0.25">
      <c r="B320" s="42" t="s">
        <v>130</v>
      </c>
      <c r="C320" s="40">
        <v>23</v>
      </c>
      <c r="D320" s="41">
        <f t="shared" si="17"/>
        <v>49.839999999999996</v>
      </c>
      <c r="E320" s="40" t="s">
        <v>80</v>
      </c>
      <c r="F320" s="40"/>
      <c r="G320" s="40">
        <f t="shared" si="18"/>
        <v>232</v>
      </c>
      <c r="H320" s="17"/>
      <c r="I320" s="17"/>
      <c r="J320" s="31">
        <v>17.8</v>
      </c>
      <c r="K320" s="33">
        <f t="shared" si="19"/>
        <v>49.839999999999996</v>
      </c>
    </row>
    <row r="321" spans="2:11" x14ac:dyDescent="0.25">
      <c r="B321" s="42" t="s">
        <v>131</v>
      </c>
      <c r="C321" s="40">
        <v>17</v>
      </c>
      <c r="D321" s="41">
        <f t="shared" si="17"/>
        <v>35.839999999999996</v>
      </c>
      <c r="E321" s="40" t="s">
        <v>84</v>
      </c>
      <c r="F321" s="40"/>
      <c r="G321" s="40">
        <f t="shared" si="18"/>
        <v>184</v>
      </c>
      <c r="H321" s="17"/>
      <c r="I321" s="17"/>
      <c r="J321" s="31">
        <v>12.8</v>
      </c>
      <c r="K321" s="33">
        <f t="shared" si="19"/>
        <v>35.839999999999996</v>
      </c>
    </row>
    <row r="322" spans="2:11" x14ac:dyDescent="0.25">
      <c r="B322" s="42" t="s">
        <v>132</v>
      </c>
      <c r="C322" s="40">
        <v>14</v>
      </c>
      <c r="D322" s="41">
        <f t="shared" si="17"/>
        <v>29.679999999999996</v>
      </c>
      <c r="E322" s="40" t="s">
        <v>84</v>
      </c>
      <c r="F322" s="40"/>
      <c r="G322" s="40">
        <f t="shared" si="18"/>
        <v>160</v>
      </c>
      <c r="H322" s="17"/>
      <c r="I322" s="17"/>
      <c r="J322" s="31">
        <v>10.6</v>
      </c>
      <c r="K322" s="33">
        <f t="shared" si="19"/>
        <v>29.679999999999996</v>
      </c>
    </row>
    <row r="323" spans="2:11" x14ac:dyDescent="0.25">
      <c r="B323" s="42" t="s">
        <v>150</v>
      </c>
      <c r="C323" s="40">
        <v>12</v>
      </c>
      <c r="D323" s="41">
        <f t="shared" si="17"/>
        <v>25.2</v>
      </c>
      <c r="E323" s="40" t="s">
        <v>84</v>
      </c>
      <c r="F323" s="40"/>
      <c r="G323" s="40">
        <f t="shared" si="18"/>
        <v>144</v>
      </c>
      <c r="H323" s="17"/>
      <c r="I323" s="17"/>
      <c r="J323" s="35">
        <v>9</v>
      </c>
      <c r="K323" s="33">
        <f t="shared" si="19"/>
        <v>25.2</v>
      </c>
    </row>
    <row r="324" spans="2:11" x14ac:dyDescent="0.25">
      <c r="B324" s="42" t="s">
        <v>151</v>
      </c>
      <c r="C324" s="40">
        <v>6</v>
      </c>
      <c r="D324" s="41">
        <f t="shared" si="17"/>
        <v>11.76</v>
      </c>
      <c r="E324" s="40" t="s">
        <v>84</v>
      </c>
      <c r="F324" s="40"/>
      <c r="G324" s="40">
        <f t="shared" si="18"/>
        <v>96</v>
      </c>
      <c r="H324" s="17"/>
      <c r="I324" s="17"/>
      <c r="J324" s="31">
        <v>4.2</v>
      </c>
      <c r="K324" s="33">
        <f t="shared" si="19"/>
        <v>11.76</v>
      </c>
    </row>
    <row r="325" spans="2:11" x14ac:dyDescent="0.25">
      <c r="B325" s="42" t="s">
        <v>152</v>
      </c>
      <c r="C325" s="40">
        <v>6</v>
      </c>
      <c r="D325" s="41">
        <f t="shared" si="17"/>
        <v>11.76</v>
      </c>
      <c r="E325" s="40" t="s">
        <v>89</v>
      </c>
      <c r="F325" s="40"/>
      <c r="G325" s="40">
        <f t="shared" si="18"/>
        <v>96</v>
      </c>
      <c r="H325" s="17"/>
      <c r="I325" s="17"/>
      <c r="J325" s="31">
        <v>4.2</v>
      </c>
      <c r="K325" s="33">
        <f t="shared" si="19"/>
        <v>11.76</v>
      </c>
    </row>
    <row r="326" spans="2:11" x14ac:dyDescent="0.25">
      <c r="B326" s="42" t="s">
        <v>153</v>
      </c>
      <c r="C326" s="40">
        <v>6</v>
      </c>
      <c r="D326" s="41">
        <f t="shared" si="17"/>
        <v>11.76</v>
      </c>
      <c r="E326" s="40" t="s">
        <v>89</v>
      </c>
      <c r="F326" s="40"/>
      <c r="G326" s="40">
        <f t="shared" si="18"/>
        <v>96</v>
      </c>
      <c r="H326" s="17"/>
      <c r="I326" s="17"/>
      <c r="J326" s="31">
        <v>4.2</v>
      </c>
      <c r="K326" s="33">
        <f t="shared" si="19"/>
        <v>11.76</v>
      </c>
    </row>
    <row r="327" spans="2:11" x14ac:dyDescent="0.25">
      <c r="B327" s="42" t="s">
        <v>154</v>
      </c>
      <c r="C327" s="40">
        <v>5</v>
      </c>
      <c r="D327" s="41">
        <f t="shared" si="17"/>
        <v>8.1199999999999992</v>
      </c>
      <c r="E327" s="40" t="s">
        <v>89</v>
      </c>
      <c r="F327" s="40"/>
      <c r="G327" s="40">
        <f t="shared" si="18"/>
        <v>88</v>
      </c>
      <c r="H327" s="17"/>
      <c r="I327" s="17"/>
      <c r="J327" s="31">
        <v>2.9</v>
      </c>
      <c r="K327" s="33">
        <f t="shared" si="19"/>
        <v>8.1199999999999992</v>
      </c>
    </row>
    <row r="328" spans="2:11" x14ac:dyDescent="0.25">
      <c r="B328" s="42" t="s">
        <v>155</v>
      </c>
      <c r="C328" s="40">
        <v>16</v>
      </c>
      <c r="D328" s="41">
        <f t="shared" si="17"/>
        <v>33.879999999999995</v>
      </c>
      <c r="E328" s="40" t="s">
        <v>89</v>
      </c>
      <c r="F328" s="40"/>
      <c r="G328" s="40">
        <f t="shared" si="18"/>
        <v>176</v>
      </c>
      <c r="H328" s="17"/>
      <c r="I328" s="17"/>
      <c r="J328" s="31">
        <v>12.1</v>
      </c>
      <c r="K328" s="33">
        <f t="shared" si="19"/>
        <v>33.879999999999995</v>
      </c>
    </row>
    <row r="329" spans="2:11" x14ac:dyDescent="0.25">
      <c r="B329" s="42" t="s">
        <v>156</v>
      </c>
      <c r="C329" s="40">
        <v>4</v>
      </c>
      <c r="D329" s="41">
        <f t="shared" si="17"/>
        <v>5.88</v>
      </c>
      <c r="E329" s="40" t="s">
        <v>89</v>
      </c>
      <c r="F329" s="40"/>
      <c r="G329" s="40">
        <f t="shared" si="18"/>
        <v>80</v>
      </c>
      <c r="H329" s="17"/>
      <c r="I329" s="17"/>
      <c r="J329" s="31">
        <v>2.1</v>
      </c>
      <c r="K329" s="33">
        <f t="shared" si="19"/>
        <v>5.88</v>
      </c>
    </row>
    <row r="330" spans="2:11" x14ac:dyDescent="0.25">
      <c r="B330" s="42" t="s">
        <v>157</v>
      </c>
      <c r="C330" s="40">
        <v>14</v>
      </c>
      <c r="D330" s="41">
        <f t="shared" si="17"/>
        <v>29.679999999999996</v>
      </c>
      <c r="E330" s="40" t="s">
        <v>89</v>
      </c>
      <c r="F330" s="40"/>
      <c r="G330" s="40">
        <f t="shared" si="18"/>
        <v>160</v>
      </c>
      <c r="H330" s="17"/>
      <c r="I330" s="17"/>
      <c r="J330" s="31">
        <v>10.6</v>
      </c>
      <c r="K330" s="33">
        <f t="shared" si="19"/>
        <v>29.679999999999996</v>
      </c>
    </row>
    <row r="331" spans="2:11" x14ac:dyDescent="0.25">
      <c r="B331" s="42" t="s">
        <v>158</v>
      </c>
      <c r="C331" s="40">
        <v>6</v>
      </c>
      <c r="D331" s="41">
        <f t="shared" si="17"/>
        <v>11.76</v>
      </c>
      <c r="E331" s="40" t="s">
        <v>95</v>
      </c>
      <c r="F331" s="40"/>
      <c r="G331" s="40">
        <f t="shared" si="18"/>
        <v>96</v>
      </c>
      <c r="H331" s="17"/>
      <c r="I331" s="17"/>
      <c r="J331" s="31">
        <v>4.2</v>
      </c>
      <c r="K331" s="33">
        <f t="shared" si="19"/>
        <v>11.76</v>
      </c>
    </row>
    <row r="332" spans="2:11" x14ac:dyDescent="0.25">
      <c r="B332" s="42" t="s">
        <v>159</v>
      </c>
      <c r="C332" s="40">
        <v>20</v>
      </c>
      <c r="D332" s="41">
        <f t="shared" si="17"/>
        <v>43.12</v>
      </c>
      <c r="E332" s="40" t="s">
        <v>89</v>
      </c>
      <c r="F332" s="40"/>
      <c r="G332" s="40">
        <f t="shared" si="18"/>
        <v>208</v>
      </c>
      <c r="H332" s="17"/>
      <c r="I332" s="17"/>
      <c r="J332" s="31">
        <v>15.4</v>
      </c>
      <c r="K332" s="33">
        <f t="shared" si="19"/>
        <v>43.12</v>
      </c>
    </row>
    <row r="333" spans="2:11" x14ac:dyDescent="0.25">
      <c r="B333" s="42" t="s">
        <v>160</v>
      </c>
      <c r="C333" s="40">
        <v>22</v>
      </c>
      <c r="D333" s="41">
        <f t="shared" si="17"/>
        <v>47.599999999999994</v>
      </c>
      <c r="E333" s="40" t="s">
        <v>89</v>
      </c>
      <c r="F333" s="40"/>
      <c r="G333" s="40">
        <f t="shared" si="18"/>
        <v>224</v>
      </c>
      <c r="H333" s="17"/>
      <c r="I333" s="17"/>
      <c r="J333" s="35">
        <v>17</v>
      </c>
      <c r="K333" s="33">
        <f t="shared" si="19"/>
        <v>47.599999999999994</v>
      </c>
    </row>
    <row r="334" spans="2:11" x14ac:dyDescent="0.25">
      <c r="B334" s="42" t="s">
        <v>161</v>
      </c>
      <c r="C334" s="40">
        <v>4</v>
      </c>
      <c r="D334" s="41">
        <f t="shared" si="17"/>
        <v>5.88</v>
      </c>
      <c r="E334" s="40" t="s">
        <v>89</v>
      </c>
      <c r="F334" s="40"/>
      <c r="G334" s="40">
        <f t="shared" si="18"/>
        <v>80</v>
      </c>
      <c r="H334" s="17"/>
      <c r="I334" s="17"/>
      <c r="J334" s="31">
        <v>2.1</v>
      </c>
      <c r="K334" s="33">
        <f t="shared" si="19"/>
        <v>5.88</v>
      </c>
    </row>
    <row r="335" spans="2:11" x14ac:dyDescent="0.25">
      <c r="B335" s="42" t="s">
        <v>162</v>
      </c>
      <c r="C335" s="40">
        <v>19</v>
      </c>
      <c r="D335" s="41">
        <f t="shared" si="17"/>
        <v>40.599999999999994</v>
      </c>
      <c r="E335" s="40" t="s">
        <v>89</v>
      </c>
      <c r="F335" s="40"/>
      <c r="G335" s="40">
        <f t="shared" si="18"/>
        <v>200</v>
      </c>
      <c r="H335" s="17"/>
      <c r="I335" s="17"/>
      <c r="J335" s="31">
        <v>14.5</v>
      </c>
      <c r="K335" s="33">
        <f t="shared" si="19"/>
        <v>40.599999999999994</v>
      </c>
    </row>
    <row r="336" spans="2:11" x14ac:dyDescent="0.25">
      <c r="B336" s="42" t="s">
        <v>163</v>
      </c>
      <c r="C336" s="40">
        <v>14</v>
      </c>
      <c r="D336" s="41">
        <f t="shared" si="17"/>
        <v>29.679999999999996</v>
      </c>
      <c r="E336" s="40" t="s">
        <v>102</v>
      </c>
      <c r="F336" s="40"/>
      <c r="G336" s="40">
        <f t="shared" si="18"/>
        <v>160</v>
      </c>
      <c r="H336" s="17"/>
      <c r="I336" s="17"/>
      <c r="J336" s="31">
        <v>10.6</v>
      </c>
      <c r="K336" s="33">
        <f t="shared" si="19"/>
        <v>29.679999999999996</v>
      </c>
    </row>
    <row r="337" spans="2:11" x14ac:dyDescent="0.25">
      <c r="B337" s="42" t="s">
        <v>164</v>
      </c>
      <c r="C337" s="40">
        <v>5</v>
      </c>
      <c r="D337" s="41">
        <f t="shared" si="17"/>
        <v>8.1199999999999992</v>
      </c>
      <c r="E337" s="40" t="s">
        <v>100</v>
      </c>
      <c r="F337" s="40"/>
      <c r="G337" s="40">
        <f t="shared" si="18"/>
        <v>88</v>
      </c>
      <c r="H337" s="17"/>
      <c r="I337" s="17"/>
      <c r="J337" s="31">
        <v>2.9</v>
      </c>
      <c r="K337" s="33">
        <f t="shared" si="19"/>
        <v>8.1199999999999992</v>
      </c>
    </row>
    <row r="338" spans="2:11" x14ac:dyDescent="0.25">
      <c r="B338" s="42" t="s">
        <v>165</v>
      </c>
      <c r="C338" s="40">
        <v>4</v>
      </c>
      <c r="D338" s="41">
        <f t="shared" si="17"/>
        <v>5.88</v>
      </c>
      <c r="E338" s="40" t="s">
        <v>101</v>
      </c>
      <c r="F338" s="40"/>
      <c r="G338" s="40">
        <f t="shared" si="18"/>
        <v>80</v>
      </c>
      <c r="H338" s="17"/>
      <c r="I338" s="17"/>
      <c r="J338" s="31">
        <v>2.1</v>
      </c>
      <c r="K338" s="33">
        <f t="shared" si="19"/>
        <v>5.88</v>
      </c>
    </row>
    <row r="339" spans="2:11" x14ac:dyDescent="0.25">
      <c r="B339" s="42" t="s">
        <v>166</v>
      </c>
      <c r="C339" s="40">
        <v>16</v>
      </c>
      <c r="D339" s="41">
        <f t="shared" si="17"/>
        <v>33.879999999999995</v>
      </c>
      <c r="E339" s="40" t="s">
        <v>102</v>
      </c>
      <c r="F339" s="40"/>
      <c r="G339" s="40">
        <f t="shared" si="18"/>
        <v>176</v>
      </c>
      <c r="H339" s="17"/>
      <c r="I339" s="17"/>
      <c r="J339" s="31">
        <v>12.1</v>
      </c>
      <c r="K339" s="33">
        <f t="shared" si="19"/>
        <v>33.879999999999995</v>
      </c>
    </row>
    <row r="340" spans="2:11" x14ac:dyDescent="0.25">
      <c r="B340" s="42" t="s">
        <v>567</v>
      </c>
      <c r="C340" s="40">
        <v>5</v>
      </c>
      <c r="D340" s="41">
        <f t="shared" si="17"/>
        <v>8.1199999999999992</v>
      </c>
      <c r="E340" s="40" t="s">
        <v>109</v>
      </c>
      <c r="F340" s="40"/>
      <c r="G340" s="40">
        <f t="shared" si="18"/>
        <v>88</v>
      </c>
      <c r="H340" s="17"/>
      <c r="I340" s="17"/>
      <c r="J340" s="31">
        <v>2.9</v>
      </c>
      <c r="K340" s="33">
        <f t="shared" si="19"/>
        <v>8.1199999999999992</v>
      </c>
    </row>
    <row r="341" spans="2:11" x14ac:dyDescent="0.25">
      <c r="B341" s="42" t="s">
        <v>568</v>
      </c>
      <c r="C341" s="40">
        <v>5</v>
      </c>
      <c r="D341" s="41">
        <f t="shared" si="17"/>
        <v>8.1199999999999992</v>
      </c>
      <c r="E341" s="40" t="s">
        <v>110</v>
      </c>
      <c r="F341" s="40"/>
      <c r="G341" s="40">
        <f t="shared" si="18"/>
        <v>88</v>
      </c>
      <c r="H341" s="17"/>
      <c r="I341" s="17"/>
      <c r="J341" s="31">
        <v>2.9</v>
      </c>
      <c r="K341" s="33">
        <f t="shared" si="19"/>
        <v>8.1199999999999992</v>
      </c>
    </row>
    <row r="342" spans="2:11" x14ac:dyDescent="0.25">
      <c r="B342" s="42" t="s">
        <v>569</v>
      </c>
      <c r="C342" s="40">
        <v>5</v>
      </c>
      <c r="D342" s="41">
        <f t="shared" si="17"/>
        <v>8.1199999999999992</v>
      </c>
      <c r="E342" s="40" t="s">
        <v>110</v>
      </c>
      <c r="F342" s="40"/>
      <c r="G342" s="40">
        <f t="shared" si="18"/>
        <v>88</v>
      </c>
      <c r="H342" s="17"/>
      <c r="I342" s="17"/>
      <c r="J342" s="31">
        <v>2.9</v>
      </c>
      <c r="K342" s="33">
        <f t="shared" si="19"/>
        <v>8.1199999999999992</v>
      </c>
    </row>
    <row r="343" spans="2:11" x14ac:dyDescent="0.25">
      <c r="B343" s="42" t="s">
        <v>570</v>
      </c>
      <c r="C343" s="40">
        <v>6</v>
      </c>
      <c r="D343" s="41">
        <f t="shared" si="17"/>
        <v>11.76</v>
      </c>
      <c r="E343" s="40" t="s">
        <v>110</v>
      </c>
      <c r="F343" s="40"/>
      <c r="G343" s="40">
        <f t="shared" si="18"/>
        <v>96</v>
      </c>
      <c r="H343" s="17"/>
      <c r="I343" s="17"/>
      <c r="J343" s="31">
        <v>4.2</v>
      </c>
      <c r="K343" s="33">
        <f t="shared" si="19"/>
        <v>11.76</v>
      </c>
    </row>
    <row r="344" spans="2:11" x14ac:dyDescent="0.25">
      <c r="B344" s="42" t="s">
        <v>571</v>
      </c>
      <c r="C344" s="40">
        <v>8</v>
      </c>
      <c r="D344" s="41">
        <f t="shared" si="17"/>
        <v>16.239999999999998</v>
      </c>
      <c r="E344" s="40" t="s">
        <v>111</v>
      </c>
      <c r="F344" s="40"/>
      <c r="G344" s="40">
        <f t="shared" si="18"/>
        <v>112</v>
      </c>
      <c r="H344" s="17"/>
      <c r="I344" s="17"/>
      <c r="J344" s="31">
        <v>5.8</v>
      </c>
      <c r="K344" s="33">
        <f t="shared" si="19"/>
        <v>16.239999999999998</v>
      </c>
    </row>
    <row r="345" spans="2:11" x14ac:dyDescent="0.25">
      <c r="B345" s="42" t="s">
        <v>572</v>
      </c>
      <c r="C345" s="40">
        <v>14</v>
      </c>
      <c r="D345" s="41">
        <f t="shared" si="17"/>
        <v>29.679999999999996</v>
      </c>
      <c r="E345" s="40" t="s">
        <v>111</v>
      </c>
      <c r="F345" s="40"/>
      <c r="G345" s="40">
        <f t="shared" si="18"/>
        <v>160</v>
      </c>
      <c r="H345" s="17"/>
      <c r="I345" s="17"/>
      <c r="J345" s="31">
        <v>10.6</v>
      </c>
      <c r="K345" s="33">
        <f t="shared" si="19"/>
        <v>29.679999999999996</v>
      </c>
    </row>
    <row r="346" spans="2:11" x14ac:dyDescent="0.25">
      <c r="B346" s="42" t="s">
        <v>573</v>
      </c>
      <c r="C346" s="40">
        <v>16</v>
      </c>
      <c r="D346" s="41">
        <f t="shared" si="17"/>
        <v>33.879999999999995</v>
      </c>
      <c r="E346" s="40" t="s">
        <v>111</v>
      </c>
      <c r="F346" s="40"/>
      <c r="G346" s="40">
        <f t="shared" si="18"/>
        <v>176</v>
      </c>
      <c r="H346" s="17"/>
      <c r="I346" s="17"/>
      <c r="J346" s="31">
        <v>12.1</v>
      </c>
      <c r="K346" s="33">
        <f t="shared" si="19"/>
        <v>33.879999999999995</v>
      </c>
    </row>
    <row r="347" spans="2:11" x14ac:dyDescent="0.25">
      <c r="B347" s="42" t="s">
        <v>574</v>
      </c>
      <c r="C347" s="40">
        <v>4</v>
      </c>
      <c r="D347" s="41">
        <f t="shared" si="17"/>
        <v>5.88</v>
      </c>
      <c r="E347" s="40" t="s">
        <v>133</v>
      </c>
      <c r="F347" s="40"/>
      <c r="G347" s="40">
        <f t="shared" si="18"/>
        <v>80</v>
      </c>
      <c r="H347" s="17"/>
      <c r="I347" s="17"/>
      <c r="J347" s="31">
        <v>2.1</v>
      </c>
      <c r="K347" s="33">
        <f t="shared" si="19"/>
        <v>5.88</v>
      </c>
    </row>
    <row r="348" spans="2:11" x14ac:dyDescent="0.25">
      <c r="B348" s="42" t="s">
        <v>575</v>
      </c>
      <c r="C348" s="40">
        <v>6</v>
      </c>
      <c r="D348" s="41">
        <f t="shared" si="17"/>
        <v>11.76</v>
      </c>
      <c r="E348" s="40" t="s">
        <v>133</v>
      </c>
      <c r="F348" s="40"/>
      <c r="G348" s="40">
        <f t="shared" si="18"/>
        <v>96</v>
      </c>
      <c r="H348" s="17"/>
      <c r="I348" s="17"/>
      <c r="J348" s="31">
        <v>4.2</v>
      </c>
      <c r="K348" s="33">
        <f t="shared" si="19"/>
        <v>11.76</v>
      </c>
    </row>
    <row r="349" spans="2:11" x14ac:dyDescent="0.25">
      <c r="B349" s="42" t="s">
        <v>576</v>
      </c>
      <c r="C349" s="40">
        <v>5</v>
      </c>
      <c r="D349" s="41">
        <f t="shared" si="17"/>
        <v>8.1199999999999992</v>
      </c>
      <c r="E349" s="40" t="s">
        <v>133</v>
      </c>
      <c r="F349" s="40"/>
      <c r="G349" s="40">
        <f t="shared" si="18"/>
        <v>88</v>
      </c>
      <c r="H349" s="17"/>
      <c r="I349" s="17"/>
      <c r="J349" s="31">
        <v>2.9</v>
      </c>
      <c r="K349" s="33">
        <f t="shared" si="19"/>
        <v>8.1199999999999992</v>
      </c>
    </row>
    <row r="350" spans="2:11" x14ac:dyDescent="0.25">
      <c r="B350" s="42" t="s">
        <v>577</v>
      </c>
      <c r="C350" s="40">
        <v>6</v>
      </c>
      <c r="D350" s="41">
        <f t="shared" si="17"/>
        <v>11.76</v>
      </c>
      <c r="E350" s="40" t="s">
        <v>134</v>
      </c>
      <c r="F350" s="40"/>
      <c r="G350" s="40">
        <f t="shared" si="18"/>
        <v>96</v>
      </c>
      <c r="H350" s="17"/>
      <c r="I350" s="17"/>
      <c r="J350" s="31">
        <v>4.2</v>
      </c>
      <c r="K350" s="33">
        <f t="shared" si="19"/>
        <v>11.76</v>
      </c>
    </row>
    <row r="351" spans="2:11" x14ac:dyDescent="0.25">
      <c r="B351" s="42" t="s">
        <v>167</v>
      </c>
      <c r="C351" s="40">
        <v>4</v>
      </c>
      <c r="D351" s="41">
        <f t="shared" si="17"/>
        <v>5.88</v>
      </c>
      <c r="E351" s="40" t="s">
        <v>134</v>
      </c>
      <c r="F351" s="40"/>
      <c r="G351" s="40">
        <f t="shared" si="18"/>
        <v>80</v>
      </c>
      <c r="H351" s="17"/>
      <c r="I351" s="17"/>
      <c r="J351" s="31">
        <v>2.1</v>
      </c>
      <c r="K351" s="33">
        <f t="shared" si="19"/>
        <v>5.88</v>
      </c>
    </row>
    <row r="352" spans="2:11" x14ac:dyDescent="0.25">
      <c r="B352" s="42" t="s">
        <v>168</v>
      </c>
      <c r="C352" s="40">
        <v>4</v>
      </c>
      <c r="D352" s="41">
        <f t="shared" si="17"/>
        <v>5.88</v>
      </c>
      <c r="E352" s="40" t="s">
        <v>134</v>
      </c>
      <c r="F352" s="40"/>
      <c r="G352" s="40">
        <f t="shared" si="18"/>
        <v>80</v>
      </c>
      <c r="H352" s="17"/>
      <c r="I352" s="17"/>
      <c r="J352" s="31">
        <v>2.1</v>
      </c>
      <c r="K352" s="33">
        <f t="shared" si="19"/>
        <v>5.88</v>
      </c>
    </row>
    <row r="353" spans="2:11" x14ac:dyDescent="0.25">
      <c r="B353" s="42" t="s">
        <v>169</v>
      </c>
      <c r="C353" s="40">
        <v>15</v>
      </c>
      <c r="D353" s="41">
        <f t="shared" si="17"/>
        <v>31.919999999999998</v>
      </c>
      <c r="E353" s="40" t="s">
        <v>135</v>
      </c>
      <c r="F353" s="40"/>
      <c r="G353" s="40">
        <f t="shared" si="18"/>
        <v>168</v>
      </c>
      <c r="H353" s="17"/>
      <c r="I353" s="17"/>
      <c r="J353" s="31">
        <v>11.4</v>
      </c>
      <c r="K353" s="33">
        <f t="shared" si="19"/>
        <v>31.919999999999998</v>
      </c>
    </row>
    <row r="354" spans="2:11" x14ac:dyDescent="0.25">
      <c r="B354" s="42" t="s">
        <v>170</v>
      </c>
      <c r="C354" s="40">
        <v>12</v>
      </c>
      <c r="D354" s="41">
        <f t="shared" si="17"/>
        <v>25.2</v>
      </c>
      <c r="E354" s="40" t="s">
        <v>135</v>
      </c>
      <c r="F354" s="40"/>
      <c r="G354" s="40">
        <f t="shared" si="18"/>
        <v>144</v>
      </c>
      <c r="H354" s="17"/>
      <c r="I354" s="17"/>
      <c r="J354" s="35">
        <v>9</v>
      </c>
      <c r="K354" s="33">
        <f t="shared" si="19"/>
        <v>25.2</v>
      </c>
    </row>
    <row r="355" spans="2:11" x14ac:dyDescent="0.25">
      <c r="B355" s="42" t="s">
        <v>171</v>
      </c>
      <c r="C355" s="40">
        <v>8</v>
      </c>
      <c r="D355" s="41">
        <f t="shared" si="17"/>
        <v>16.239999999999998</v>
      </c>
      <c r="E355" s="40" t="s">
        <v>136</v>
      </c>
      <c r="F355" s="40"/>
      <c r="G355" s="40">
        <f t="shared" si="18"/>
        <v>112</v>
      </c>
      <c r="H355" s="17"/>
      <c r="I355" s="17"/>
      <c r="J355" s="31">
        <v>5.8</v>
      </c>
      <c r="K355" s="33">
        <f t="shared" si="19"/>
        <v>16.239999999999998</v>
      </c>
    </row>
    <row r="356" spans="2:11" x14ac:dyDescent="0.25">
      <c r="B356" s="42" t="s">
        <v>172</v>
      </c>
      <c r="C356" s="40">
        <v>4</v>
      </c>
      <c r="D356" s="41">
        <f t="shared" si="17"/>
        <v>5.88</v>
      </c>
      <c r="E356" s="40" t="s">
        <v>137</v>
      </c>
      <c r="F356" s="40"/>
      <c r="G356" s="40">
        <f t="shared" si="18"/>
        <v>80</v>
      </c>
      <c r="H356" s="17"/>
      <c r="I356" s="17"/>
      <c r="J356" s="31">
        <v>2.1</v>
      </c>
      <c r="K356" s="33">
        <f t="shared" si="19"/>
        <v>5.88</v>
      </c>
    </row>
    <row r="357" spans="2:11" x14ac:dyDescent="0.25">
      <c r="B357" s="42" t="s">
        <v>173</v>
      </c>
      <c r="C357" s="40">
        <v>12</v>
      </c>
      <c r="D357" s="41">
        <f t="shared" si="17"/>
        <v>25.2</v>
      </c>
      <c r="E357" s="40" t="s">
        <v>136</v>
      </c>
      <c r="F357" s="40"/>
      <c r="G357" s="40">
        <f t="shared" si="18"/>
        <v>144</v>
      </c>
      <c r="H357" s="17"/>
      <c r="I357" s="17"/>
      <c r="J357" s="35">
        <v>9</v>
      </c>
      <c r="K357" s="33">
        <f t="shared" si="19"/>
        <v>25.2</v>
      </c>
    </row>
    <row r="358" spans="2:11" x14ac:dyDescent="0.25">
      <c r="B358" s="42" t="s">
        <v>174</v>
      </c>
      <c r="C358" s="40">
        <v>12</v>
      </c>
      <c r="D358" s="41">
        <f t="shared" si="17"/>
        <v>25.2</v>
      </c>
      <c r="E358" s="40" t="s">
        <v>136</v>
      </c>
      <c r="F358" s="40"/>
      <c r="G358" s="40">
        <f t="shared" si="18"/>
        <v>144</v>
      </c>
      <c r="H358" s="17"/>
      <c r="I358" s="17"/>
      <c r="J358" s="35">
        <v>9</v>
      </c>
      <c r="K358" s="33">
        <f t="shared" si="19"/>
        <v>25.2</v>
      </c>
    </row>
    <row r="359" spans="2:11" x14ac:dyDescent="0.25">
      <c r="B359" s="42" t="s">
        <v>175</v>
      </c>
      <c r="C359" s="40">
        <v>5</v>
      </c>
      <c r="D359" s="41">
        <f t="shared" si="17"/>
        <v>8.1199999999999992</v>
      </c>
      <c r="E359" s="40" t="s">
        <v>137</v>
      </c>
      <c r="F359" s="40"/>
      <c r="G359" s="40">
        <f t="shared" si="18"/>
        <v>88</v>
      </c>
      <c r="H359" s="17"/>
      <c r="I359" s="17"/>
      <c r="J359" s="31">
        <v>2.9</v>
      </c>
      <c r="K359" s="33">
        <f t="shared" si="19"/>
        <v>8.1199999999999992</v>
      </c>
    </row>
    <row r="360" spans="2:11" x14ac:dyDescent="0.25">
      <c r="B360" s="42" t="s">
        <v>176</v>
      </c>
      <c r="C360" s="40">
        <v>8</v>
      </c>
      <c r="D360" s="41">
        <f t="shared" si="17"/>
        <v>16.239999999999998</v>
      </c>
      <c r="E360" s="40" t="s">
        <v>138</v>
      </c>
      <c r="F360" s="40"/>
      <c r="G360" s="40">
        <f t="shared" si="18"/>
        <v>112</v>
      </c>
      <c r="H360" s="17"/>
      <c r="I360" s="17"/>
      <c r="J360" s="31">
        <v>5.8</v>
      </c>
      <c r="K360" s="33">
        <f t="shared" si="19"/>
        <v>16.239999999999998</v>
      </c>
    </row>
    <row r="361" spans="2:11" x14ac:dyDescent="0.25">
      <c r="B361" s="42" t="s">
        <v>177</v>
      </c>
      <c r="C361" s="40">
        <v>12</v>
      </c>
      <c r="D361" s="41">
        <f t="shared" si="17"/>
        <v>25.2</v>
      </c>
      <c r="E361" s="40" t="s">
        <v>138</v>
      </c>
      <c r="F361" s="40"/>
      <c r="G361" s="40">
        <f t="shared" si="18"/>
        <v>144</v>
      </c>
      <c r="H361" s="17"/>
      <c r="I361" s="17"/>
      <c r="J361" s="35">
        <v>9</v>
      </c>
      <c r="K361" s="33">
        <f t="shared" si="19"/>
        <v>25.2</v>
      </c>
    </row>
    <row r="362" spans="2:11" x14ac:dyDescent="0.25">
      <c r="B362" s="42" t="s">
        <v>178</v>
      </c>
      <c r="C362" s="40">
        <v>4</v>
      </c>
      <c r="D362" s="41">
        <f t="shared" si="17"/>
        <v>5.88</v>
      </c>
      <c r="E362" s="40" t="s">
        <v>139</v>
      </c>
      <c r="F362" s="40"/>
      <c r="G362" s="40">
        <f t="shared" si="18"/>
        <v>80</v>
      </c>
      <c r="H362" s="17"/>
      <c r="I362" s="17"/>
      <c r="J362" s="31">
        <v>2.1</v>
      </c>
      <c r="K362" s="33">
        <f t="shared" si="19"/>
        <v>5.88</v>
      </c>
    </row>
    <row r="363" spans="2:11" x14ac:dyDescent="0.25">
      <c r="B363" s="42" t="s">
        <v>179</v>
      </c>
      <c r="C363" s="40">
        <v>5</v>
      </c>
      <c r="D363" s="41">
        <f t="shared" si="17"/>
        <v>8.1199999999999992</v>
      </c>
      <c r="E363" s="40" t="s">
        <v>139</v>
      </c>
      <c r="F363" s="40"/>
      <c r="G363" s="40">
        <f t="shared" si="18"/>
        <v>88</v>
      </c>
      <c r="H363" s="17"/>
      <c r="I363" s="17"/>
      <c r="J363" s="31">
        <v>2.9</v>
      </c>
      <c r="K363" s="33">
        <f t="shared" si="19"/>
        <v>8.1199999999999992</v>
      </c>
    </row>
    <row r="364" spans="2:11" x14ac:dyDescent="0.25">
      <c r="B364" s="42" t="s">
        <v>180</v>
      </c>
      <c r="C364" s="40">
        <v>7</v>
      </c>
      <c r="D364" s="41">
        <f t="shared" si="17"/>
        <v>14</v>
      </c>
      <c r="E364" s="40" t="s">
        <v>140</v>
      </c>
      <c r="F364" s="40"/>
      <c r="G364" s="40">
        <f t="shared" si="18"/>
        <v>104</v>
      </c>
      <c r="H364" s="17"/>
      <c r="I364" s="17"/>
      <c r="J364" s="35">
        <v>5</v>
      </c>
      <c r="K364" s="33">
        <f t="shared" si="19"/>
        <v>14</v>
      </c>
    </row>
    <row r="365" spans="2:11" x14ac:dyDescent="0.25">
      <c r="B365" s="42" t="s">
        <v>181</v>
      </c>
      <c r="C365" s="40">
        <v>6</v>
      </c>
      <c r="D365" s="41">
        <f t="shared" si="17"/>
        <v>11.76</v>
      </c>
      <c r="E365" s="40" t="s">
        <v>140</v>
      </c>
      <c r="F365" s="40"/>
      <c r="G365" s="40">
        <f t="shared" si="18"/>
        <v>96</v>
      </c>
      <c r="H365" s="17"/>
      <c r="I365" s="17"/>
      <c r="J365" s="31">
        <v>4.2</v>
      </c>
      <c r="K365" s="33">
        <f t="shared" si="19"/>
        <v>11.76</v>
      </c>
    </row>
    <row r="366" spans="2:11" x14ac:dyDescent="0.25">
      <c r="B366" s="42" t="s">
        <v>182</v>
      </c>
      <c r="C366" s="40">
        <v>15</v>
      </c>
      <c r="D366" s="41">
        <f t="shared" si="17"/>
        <v>31.919999999999998</v>
      </c>
      <c r="E366" s="40" t="s">
        <v>141</v>
      </c>
      <c r="F366" s="40"/>
      <c r="G366" s="40">
        <f t="shared" si="18"/>
        <v>168</v>
      </c>
      <c r="H366" s="17"/>
      <c r="I366" s="17"/>
      <c r="J366" s="31">
        <v>11.4</v>
      </c>
      <c r="K366" s="33">
        <f t="shared" si="19"/>
        <v>31.919999999999998</v>
      </c>
    </row>
    <row r="367" spans="2:11" x14ac:dyDescent="0.25">
      <c r="B367" s="42" t="s">
        <v>183</v>
      </c>
      <c r="C367" s="40">
        <v>8</v>
      </c>
      <c r="D367" s="41">
        <f t="shared" si="17"/>
        <v>16.239999999999998</v>
      </c>
      <c r="E367" s="40" t="s">
        <v>141</v>
      </c>
      <c r="F367" s="40"/>
      <c r="G367" s="40">
        <f t="shared" si="18"/>
        <v>112</v>
      </c>
      <c r="H367" s="17"/>
      <c r="I367" s="17"/>
      <c r="J367" s="31">
        <v>5.8</v>
      </c>
      <c r="K367" s="33">
        <f t="shared" si="19"/>
        <v>16.239999999999998</v>
      </c>
    </row>
    <row r="368" spans="2:11" x14ac:dyDescent="0.25">
      <c r="B368" s="42" t="s">
        <v>184</v>
      </c>
      <c r="C368" s="40">
        <v>6</v>
      </c>
      <c r="D368" s="41">
        <f t="shared" si="17"/>
        <v>11.76</v>
      </c>
      <c r="E368" s="40" t="s">
        <v>142</v>
      </c>
      <c r="F368" s="40"/>
      <c r="G368" s="40">
        <f t="shared" si="18"/>
        <v>96</v>
      </c>
      <c r="H368" s="17"/>
      <c r="I368" s="17"/>
      <c r="J368" s="31">
        <v>4.2</v>
      </c>
      <c r="K368" s="33">
        <f t="shared" si="19"/>
        <v>11.76</v>
      </c>
    </row>
    <row r="369" spans="2:11" x14ac:dyDescent="0.25">
      <c r="B369" s="42" t="s">
        <v>185</v>
      </c>
      <c r="C369" s="40">
        <v>6</v>
      </c>
      <c r="D369" s="41">
        <f t="shared" ref="D369:D390" si="20">K369</f>
        <v>11.76</v>
      </c>
      <c r="E369" s="40" t="s">
        <v>142</v>
      </c>
      <c r="F369" s="40"/>
      <c r="G369" s="40">
        <f t="shared" ref="G369:G390" si="21">($R$5*(C369+2*$R$4))</f>
        <v>96</v>
      </c>
      <c r="H369" s="17"/>
      <c r="I369" s="17"/>
      <c r="J369" s="31">
        <v>4.2</v>
      </c>
      <c r="K369" s="33">
        <f t="shared" si="19"/>
        <v>11.76</v>
      </c>
    </row>
    <row r="370" spans="2:11" x14ac:dyDescent="0.25">
      <c r="B370" s="42" t="s">
        <v>186</v>
      </c>
      <c r="C370" s="40">
        <v>12</v>
      </c>
      <c r="D370" s="41">
        <f t="shared" si="20"/>
        <v>25.2</v>
      </c>
      <c r="E370" s="40" t="s">
        <v>143</v>
      </c>
      <c r="F370" s="40"/>
      <c r="G370" s="40">
        <f t="shared" si="21"/>
        <v>144</v>
      </c>
      <c r="H370" s="17"/>
      <c r="I370" s="17"/>
      <c r="J370" s="35">
        <v>9</v>
      </c>
      <c r="K370" s="33">
        <f t="shared" ref="K370:K390" si="22">J370*2.8</f>
        <v>25.2</v>
      </c>
    </row>
    <row r="371" spans="2:11" x14ac:dyDescent="0.25">
      <c r="B371" s="42" t="s">
        <v>187</v>
      </c>
      <c r="C371" s="40">
        <v>6</v>
      </c>
      <c r="D371" s="41">
        <f t="shared" si="20"/>
        <v>11.76</v>
      </c>
      <c r="E371" s="40" t="s">
        <v>144</v>
      </c>
      <c r="F371" s="40"/>
      <c r="G371" s="40">
        <f t="shared" si="21"/>
        <v>96</v>
      </c>
      <c r="H371" s="17"/>
      <c r="I371" s="17"/>
      <c r="J371" s="31">
        <v>4.2</v>
      </c>
      <c r="K371" s="33">
        <f t="shared" si="22"/>
        <v>11.76</v>
      </c>
    </row>
    <row r="372" spans="2:11" x14ac:dyDescent="0.25">
      <c r="B372" s="42" t="s">
        <v>228</v>
      </c>
      <c r="C372" s="40">
        <v>6</v>
      </c>
      <c r="D372" s="41">
        <f t="shared" si="20"/>
        <v>11.76</v>
      </c>
      <c r="E372" s="40" t="s">
        <v>144</v>
      </c>
      <c r="F372" s="40"/>
      <c r="G372" s="40">
        <f t="shared" si="21"/>
        <v>96</v>
      </c>
      <c r="H372" s="17"/>
      <c r="I372" s="17"/>
      <c r="J372" s="31">
        <v>4.2</v>
      </c>
      <c r="K372" s="33">
        <f t="shared" si="22"/>
        <v>11.76</v>
      </c>
    </row>
    <row r="373" spans="2:11" x14ac:dyDescent="0.25">
      <c r="B373" s="42" t="s">
        <v>229</v>
      </c>
      <c r="C373" s="40">
        <v>4</v>
      </c>
      <c r="D373" s="41">
        <f t="shared" si="20"/>
        <v>5.88</v>
      </c>
      <c r="E373" s="40" t="s">
        <v>145</v>
      </c>
      <c r="F373" s="40"/>
      <c r="G373" s="40">
        <f t="shared" si="21"/>
        <v>80</v>
      </c>
      <c r="H373" s="17"/>
      <c r="I373" s="17"/>
      <c r="J373" s="31">
        <v>2.1</v>
      </c>
      <c r="K373" s="33">
        <f t="shared" si="22"/>
        <v>5.88</v>
      </c>
    </row>
    <row r="374" spans="2:11" x14ac:dyDescent="0.25">
      <c r="B374" s="42" t="s">
        <v>230</v>
      </c>
      <c r="C374" s="40">
        <v>4</v>
      </c>
      <c r="D374" s="41">
        <f t="shared" si="20"/>
        <v>5.88</v>
      </c>
      <c r="E374" s="40" t="s">
        <v>146</v>
      </c>
      <c r="F374" s="40"/>
      <c r="G374" s="40">
        <f t="shared" si="21"/>
        <v>80</v>
      </c>
      <c r="H374" s="17"/>
      <c r="I374" s="17"/>
      <c r="J374" s="31">
        <v>2.1</v>
      </c>
      <c r="K374" s="33">
        <f t="shared" si="22"/>
        <v>5.88</v>
      </c>
    </row>
    <row r="375" spans="2:11" x14ac:dyDescent="0.25">
      <c r="B375" s="42" t="s">
        <v>231</v>
      </c>
      <c r="C375" s="40">
        <v>6</v>
      </c>
      <c r="D375" s="41">
        <f t="shared" si="20"/>
        <v>11.76</v>
      </c>
      <c r="E375" s="40" t="s">
        <v>146</v>
      </c>
      <c r="F375" s="40"/>
      <c r="G375" s="40">
        <f t="shared" si="21"/>
        <v>96</v>
      </c>
      <c r="H375" s="17"/>
      <c r="I375" s="17"/>
      <c r="J375" s="31">
        <v>4.2</v>
      </c>
      <c r="K375" s="33">
        <f t="shared" si="22"/>
        <v>11.76</v>
      </c>
    </row>
    <row r="376" spans="2:11" x14ac:dyDescent="0.25">
      <c r="B376" s="42" t="s">
        <v>232</v>
      </c>
      <c r="C376" s="40">
        <v>7</v>
      </c>
      <c r="D376" s="41">
        <f t="shared" si="20"/>
        <v>14</v>
      </c>
      <c r="E376" s="40" t="s">
        <v>578</v>
      </c>
      <c r="F376" s="40"/>
      <c r="G376" s="40">
        <f t="shared" si="21"/>
        <v>104</v>
      </c>
      <c r="H376" s="17"/>
      <c r="I376" s="17"/>
      <c r="J376" s="35">
        <v>5</v>
      </c>
      <c r="K376" s="33">
        <f t="shared" si="22"/>
        <v>14</v>
      </c>
    </row>
    <row r="377" spans="2:11" x14ac:dyDescent="0.25">
      <c r="B377" s="42" t="s">
        <v>233</v>
      </c>
      <c r="C377" s="40">
        <v>4</v>
      </c>
      <c r="D377" s="41">
        <f t="shared" si="20"/>
        <v>5.88</v>
      </c>
      <c r="E377" s="40" t="s">
        <v>578</v>
      </c>
      <c r="F377" s="40"/>
      <c r="G377" s="40">
        <f t="shared" si="21"/>
        <v>80</v>
      </c>
      <c r="H377" s="17"/>
      <c r="I377" s="17"/>
      <c r="J377" s="31">
        <v>2.1</v>
      </c>
      <c r="K377" s="33">
        <f t="shared" si="22"/>
        <v>5.88</v>
      </c>
    </row>
    <row r="378" spans="2:11" x14ac:dyDescent="0.25">
      <c r="B378" s="42" t="s">
        <v>234</v>
      </c>
      <c r="C378" s="40">
        <v>3</v>
      </c>
      <c r="D378" s="41">
        <f t="shared" si="20"/>
        <v>5.04</v>
      </c>
      <c r="E378" s="40" t="s">
        <v>147</v>
      </c>
      <c r="F378" s="40"/>
      <c r="G378" s="40">
        <f t="shared" si="21"/>
        <v>72</v>
      </c>
      <c r="H378" s="17"/>
      <c r="I378" s="17"/>
      <c r="J378" s="31">
        <v>1.8</v>
      </c>
      <c r="K378" s="33">
        <f t="shared" si="22"/>
        <v>5.04</v>
      </c>
    </row>
    <row r="379" spans="2:11" x14ac:dyDescent="0.25">
      <c r="B379" s="42" t="s">
        <v>235</v>
      </c>
      <c r="C379" s="40">
        <v>4</v>
      </c>
      <c r="D379" s="41">
        <f t="shared" si="20"/>
        <v>5.88</v>
      </c>
      <c r="E379" s="40" t="s">
        <v>148</v>
      </c>
      <c r="F379" s="40"/>
      <c r="G379" s="40">
        <f t="shared" si="21"/>
        <v>80</v>
      </c>
      <c r="H379" s="17"/>
      <c r="I379" s="17"/>
      <c r="J379" s="31">
        <v>2.1</v>
      </c>
      <c r="K379" s="33">
        <f t="shared" si="22"/>
        <v>5.88</v>
      </c>
    </row>
    <row r="380" spans="2:11" x14ac:dyDescent="0.25">
      <c r="B380" s="42" t="s">
        <v>236</v>
      </c>
      <c r="C380" s="40">
        <v>5</v>
      </c>
      <c r="D380" s="41">
        <f t="shared" si="20"/>
        <v>8.1199999999999992</v>
      </c>
      <c r="E380" s="40" t="s">
        <v>148</v>
      </c>
      <c r="F380" s="40"/>
      <c r="G380" s="40">
        <f t="shared" si="21"/>
        <v>88</v>
      </c>
      <c r="H380" s="17"/>
      <c r="I380" s="17"/>
      <c r="J380" s="31">
        <v>2.9</v>
      </c>
      <c r="K380" s="33">
        <f t="shared" si="22"/>
        <v>8.1199999999999992</v>
      </c>
    </row>
    <row r="381" spans="2:11" x14ac:dyDescent="0.25">
      <c r="B381" s="42" t="s">
        <v>237</v>
      </c>
      <c r="C381" s="40">
        <v>7</v>
      </c>
      <c r="D381" s="41">
        <f t="shared" si="20"/>
        <v>14</v>
      </c>
      <c r="E381" s="40" t="s">
        <v>188</v>
      </c>
      <c r="F381" s="40"/>
      <c r="G381" s="40">
        <f t="shared" si="21"/>
        <v>104</v>
      </c>
      <c r="H381" s="17"/>
      <c r="I381" s="17"/>
      <c r="J381" s="35">
        <v>5</v>
      </c>
      <c r="K381" s="33">
        <f t="shared" si="22"/>
        <v>14</v>
      </c>
    </row>
    <row r="382" spans="2:11" x14ac:dyDescent="0.25">
      <c r="B382" s="42" t="s">
        <v>238</v>
      </c>
      <c r="C382" s="40">
        <v>6</v>
      </c>
      <c r="D382" s="41">
        <f t="shared" si="20"/>
        <v>11.76</v>
      </c>
      <c r="E382" s="40" t="s">
        <v>189</v>
      </c>
      <c r="F382" s="40"/>
      <c r="G382" s="40">
        <f t="shared" si="21"/>
        <v>96</v>
      </c>
      <c r="H382" s="17"/>
      <c r="I382" s="17"/>
      <c r="J382" s="31">
        <v>4.2</v>
      </c>
      <c r="K382" s="33">
        <f t="shared" si="22"/>
        <v>11.76</v>
      </c>
    </row>
    <row r="383" spans="2:11" x14ac:dyDescent="0.25">
      <c r="B383" s="42" t="s">
        <v>239</v>
      </c>
      <c r="C383" s="40">
        <v>4</v>
      </c>
      <c r="D383" s="41">
        <f t="shared" si="20"/>
        <v>5.88</v>
      </c>
      <c r="E383" s="40" t="s">
        <v>190</v>
      </c>
      <c r="F383" s="40"/>
      <c r="G383" s="40">
        <f t="shared" si="21"/>
        <v>80</v>
      </c>
      <c r="H383" s="17"/>
      <c r="I383" s="17"/>
      <c r="J383" s="31">
        <v>2.1</v>
      </c>
      <c r="K383" s="33">
        <f t="shared" si="22"/>
        <v>5.88</v>
      </c>
    </row>
    <row r="384" spans="2:11" x14ac:dyDescent="0.25">
      <c r="B384" s="42" t="s">
        <v>240</v>
      </c>
      <c r="C384" s="40">
        <v>5</v>
      </c>
      <c r="D384" s="41">
        <f t="shared" si="20"/>
        <v>8.1199999999999992</v>
      </c>
      <c r="E384" s="40" t="s">
        <v>190</v>
      </c>
      <c r="F384" s="40"/>
      <c r="G384" s="40">
        <f t="shared" si="21"/>
        <v>88</v>
      </c>
      <c r="H384" s="17"/>
      <c r="I384" s="17"/>
      <c r="J384" s="31">
        <v>2.9</v>
      </c>
      <c r="K384" s="33">
        <f t="shared" si="22"/>
        <v>8.1199999999999992</v>
      </c>
    </row>
    <row r="385" spans="2:12" x14ac:dyDescent="0.25">
      <c r="B385" s="42" t="s">
        <v>241</v>
      </c>
      <c r="C385" s="40">
        <v>7</v>
      </c>
      <c r="D385" s="41">
        <f t="shared" si="20"/>
        <v>14</v>
      </c>
      <c r="E385" s="40" t="s">
        <v>191</v>
      </c>
      <c r="F385" s="40"/>
      <c r="G385" s="40">
        <f t="shared" si="21"/>
        <v>104</v>
      </c>
      <c r="H385" s="17"/>
      <c r="I385" s="17"/>
      <c r="J385" s="35">
        <v>5</v>
      </c>
      <c r="K385" s="33">
        <f t="shared" si="22"/>
        <v>14</v>
      </c>
    </row>
    <row r="386" spans="2:12" x14ac:dyDescent="0.25">
      <c r="B386" s="42" t="s">
        <v>242</v>
      </c>
      <c r="C386" s="40">
        <v>7</v>
      </c>
      <c r="D386" s="41">
        <f t="shared" si="20"/>
        <v>14</v>
      </c>
      <c r="E386" s="40" t="s">
        <v>191</v>
      </c>
      <c r="F386" s="40"/>
      <c r="G386" s="40">
        <f t="shared" si="21"/>
        <v>104</v>
      </c>
      <c r="H386" s="17"/>
      <c r="I386" s="17"/>
      <c r="J386" s="35">
        <v>5</v>
      </c>
      <c r="K386" s="33">
        <f t="shared" si="22"/>
        <v>14</v>
      </c>
    </row>
    <row r="387" spans="2:12" x14ac:dyDescent="0.25">
      <c r="B387" s="42" t="s">
        <v>243</v>
      </c>
      <c r="C387" s="40">
        <v>5</v>
      </c>
      <c r="D387" s="41">
        <f t="shared" si="20"/>
        <v>8.1199999999999992</v>
      </c>
      <c r="E387" s="40" t="s">
        <v>192</v>
      </c>
      <c r="F387" s="40"/>
      <c r="G387" s="40">
        <f t="shared" si="21"/>
        <v>88</v>
      </c>
      <c r="H387" s="17"/>
      <c r="I387" s="17"/>
      <c r="J387" s="31">
        <v>2.9</v>
      </c>
      <c r="K387" s="33">
        <f t="shared" si="22"/>
        <v>8.1199999999999992</v>
      </c>
    </row>
    <row r="388" spans="2:12" x14ac:dyDescent="0.25">
      <c r="B388" s="42" t="s">
        <v>244</v>
      </c>
      <c r="C388" s="40">
        <v>6</v>
      </c>
      <c r="D388" s="41">
        <f t="shared" si="20"/>
        <v>11.76</v>
      </c>
      <c r="E388" s="40" t="s">
        <v>192</v>
      </c>
      <c r="F388" s="40"/>
      <c r="G388" s="40">
        <f t="shared" si="21"/>
        <v>96</v>
      </c>
      <c r="H388" s="17"/>
      <c r="I388" s="17"/>
      <c r="J388" s="31">
        <v>4.2</v>
      </c>
      <c r="K388" s="33">
        <f t="shared" si="22"/>
        <v>11.76</v>
      </c>
    </row>
    <row r="389" spans="2:12" x14ac:dyDescent="0.25">
      <c r="B389" s="42" t="s">
        <v>245</v>
      </c>
      <c r="C389" s="40">
        <v>3</v>
      </c>
      <c r="D389" s="41">
        <f t="shared" si="20"/>
        <v>5.04</v>
      </c>
      <c r="E389" s="40" t="s">
        <v>193</v>
      </c>
      <c r="F389" s="40"/>
      <c r="G389" s="40">
        <f t="shared" si="21"/>
        <v>72</v>
      </c>
      <c r="H389" s="17"/>
      <c r="I389" s="17"/>
      <c r="J389" s="31">
        <v>1.8</v>
      </c>
      <c r="K389" s="33">
        <f t="shared" si="22"/>
        <v>5.04</v>
      </c>
    </row>
    <row r="390" spans="2:12" x14ac:dyDescent="0.25">
      <c r="B390" s="42" t="s">
        <v>246</v>
      </c>
      <c r="C390" s="40">
        <v>3</v>
      </c>
      <c r="D390" s="41">
        <f t="shared" si="20"/>
        <v>5.04</v>
      </c>
      <c r="E390" s="40" t="s">
        <v>193</v>
      </c>
      <c r="F390" s="40"/>
      <c r="G390" s="40">
        <f t="shared" si="21"/>
        <v>72</v>
      </c>
      <c r="H390" s="17"/>
      <c r="I390" s="17"/>
      <c r="J390" s="31">
        <v>1.8</v>
      </c>
      <c r="K390" s="33">
        <f t="shared" si="22"/>
        <v>5.04</v>
      </c>
      <c r="L390" s="17"/>
    </row>
    <row r="391" spans="2:12" x14ac:dyDescent="0.25">
      <c r="B391" s="25" t="s">
        <v>357</v>
      </c>
      <c r="C391" s="26"/>
      <c r="D391" s="30">
        <f>SUM(D241:D390)</f>
        <v>2206.1200000000003</v>
      </c>
      <c r="E391" s="26"/>
      <c r="F391" s="26"/>
      <c r="G391" s="30">
        <f>SUM(G241:G390)</f>
        <v>16224</v>
      </c>
      <c r="H391" s="17"/>
      <c r="I391" s="17"/>
      <c r="J391" s="32"/>
      <c r="K391" s="34">
        <f>SUM(K241:K390)</f>
        <v>2206.1200000000003</v>
      </c>
      <c r="L391" s="17"/>
    </row>
    <row r="392" spans="2:12" x14ac:dyDescent="0.25">
      <c r="B392" s="112" t="s">
        <v>304</v>
      </c>
      <c r="C392" s="112"/>
      <c r="D392" s="112"/>
      <c r="E392" s="112"/>
      <c r="F392" s="112"/>
      <c r="G392" s="112"/>
      <c r="H392" s="17"/>
      <c r="I392" s="17"/>
      <c r="J392" s="32"/>
      <c r="K392" s="32"/>
      <c r="L392" s="17"/>
    </row>
    <row r="393" spans="2:12" x14ac:dyDescent="0.25">
      <c r="B393" s="42" t="s">
        <v>579</v>
      </c>
      <c r="C393" s="40">
        <v>37</v>
      </c>
      <c r="D393" s="41">
        <f t="shared" ref="D393:D413" si="23">K393</f>
        <v>76.719999999999985</v>
      </c>
      <c r="E393" s="40" t="s">
        <v>309</v>
      </c>
      <c r="F393" s="40"/>
      <c r="G393" s="40">
        <f t="shared" ref="G393:G410" si="24">($R$5*(C393+2*$R$4))</f>
        <v>344</v>
      </c>
      <c r="H393" s="43"/>
      <c r="I393" s="43"/>
      <c r="J393" s="31">
        <v>27.4</v>
      </c>
      <c r="K393" s="33">
        <f t="shared" ref="K393:K400" si="25">J393*2.8</f>
        <v>76.719999999999985</v>
      </c>
      <c r="L393" s="17"/>
    </row>
    <row r="394" spans="2:12" x14ac:dyDescent="0.25">
      <c r="B394" s="42" t="s">
        <v>580</v>
      </c>
      <c r="C394" s="40">
        <v>9</v>
      </c>
      <c r="D394" s="41">
        <f t="shared" si="23"/>
        <v>18.479999999999997</v>
      </c>
      <c r="E394" s="40" t="s">
        <v>309</v>
      </c>
      <c r="F394" s="40"/>
      <c r="G394" s="40">
        <f t="shared" si="24"/>
        <v>120</v>
      </c>
      <c r="H394" s="43"/>
      <c r="I394" s="43"/>
      <c r="J394" s="31">
        <v>6.6</v>
      </c>
      <c r="K394" s="33">
        <f t="shared" si="25"/>
        <v>18.479999999999997</v>
      </c>
      <c r="L394" s="17"/>
    </row>
    <row r="395" spans="2:12" x14ac:dyDescent="0.25">
      <c r="B395" s="42" t="s">
        <v>581</v>
      </c>
      <c r="C395" s="40">
        <v>30</v>
      </c>
      <c r="D395" s="41">
        <f t="shared" si="23"/>
        <v>65.52</v>
      </c>
      <c r="E395" s="40" t="s">
        <v>309</v>
      </c>
      <c r="F395" s="40"/>
      <c r="G395" s="40">
        <f t="shared" si="24"/>
        <v>288</v>
      </c>
      <c r="H395" s="43"/>
      <c r="I395" s="43"/>
      <c r="J395" s="31">
        <v>23.4</v>
      </c>
      <c r="K395" s="33">
        <f t="shared" si="25"/>
        <v>65.52</v>
      </c>
      <c r="L395" s="17"/>
    </row>
    <row r="396" spans="2:12" x14ac:dyDescent="0.25">
      <c r="B396" s="42" t="s">
        <v>582</v>
      </c>
      <c r="C396" s="40">
        <v>12</v>
      </c>
      <c r="D396" s="41">
        <f t="shared" si="23"/>
        <v>25.2</v>
      </c>
      <c r="E396" s="40" t="s">
        <v>309</v>
      </c>
      <c r="F396" s="40"/>
      <c r="G396" s="40">
        <f t="shared" si="24"/>
        <v>144</v>
      </c>
      <c r="H396" s="43"/>
      <c r="I396" s="43"/>
      <c r="J396" s="35">
        <v>9</v>
      </c>
      <c r="K396" s="33">
        <f t="shared" si="25"/>
        <v>25.2</v>
      </c>
      <c r="L396" s="17"/>
    </row>
    <row r="397" spans="2:12" x14ac:dyDescent="0.25">
      <c r="B397" s="42" t="s">
        <v>583</v>
      </c>
      <c r="C397" s="40">
        <v>30</v>
      </c>
      <c r="D397" s="41">
        <f t="shared" si="23"/>
        <v>65.52</v>
      </c>
      <c r="E397" s="40" t="s">
        <v>309</v>
      </c>
      <c r="F397" s="40"/>
      <c r="G397" s="40">
        <f t="shared" si="24"/>
        <v>288</v>
      </c>
      <c r="H397" s="43"/>
      <c r="I397" s="43"/>
      <c r="J397" s="31">
        <v>23.4</v>
      </c>
      <c r="K397" s="33">
        <f t="shared" si="25"/>
        <v>65.52</v>
      </c>
      <c r="L397" s="17"/>
    </row>
    <row r="398" spans="2:12" x14ac:dyDescent="0.25">
      <c r="B398" s="42" t="s">
        <v>584</v>
      </c>
      <c r="C398" s="40">
        <v>17</v>
      </c>
      <c r="D398" s="41">
        <f t="shared" si="23"/>
        <v>35.839999999999996</v>
      </c>
      <c r="E398" s="40" t="s">
        <v>309</v>
      </c>
      <c r="F398" s="40"/>
      <c r="G398" s="40">
        <f t="shared" si="24"/>
        <v>184</v>
      </c>
      <c r="H398" s="43"/>
      <c r="I398" s="43"/>
      <c r="J398" s="31">
        <v>12.8</v>
      </c>
      <c r="K398" s="33">
        <f t="shared" si="25"/>
        <v>35.839999999999996</v>
      </c>
      <c r="L398" s="17"/>
    </row>
    <row r="399" spans="2:12" x14ac:dyDescent="0.25">
      <c r="B399" s="42" t="s">
        <v>585</v>
      </c>
      <c r="C399" s="40">
        <v>10</v>
      </c>
      <c r="D399" s="41">
        <f t="shared" si="23"/>
        <v>20.16</v>
      </c>
      <c r="E399" s="40" t="s">
        <v>309</v>
      </c>
      <c r="F399" s="40"/>
      <c r="G399" s="40">
        <f t="shared" si="24"/>
        <v>128</v>
      </c>
      <c r="H399" s="43"/>
      <c r="I399" s="43"/>
      <c r="J399" s="31">
        <v>7.2</v>
      </c>
      <c r="K399" s="33">
        <f t="shared" si="25"/>
        <v>20.16</v>
      </c>
      <c r="L399" s="17"/>
    </row>
    <row r="400" spans="2:12" x14ac:dyDescent="0.25">
      <c r="B400" s="42" t="s">
        <v>586</v>
      </c>
      <c r="C400" s="40">
        <v>8</v>
      </c>
      <c r="D400" s="41">
        <f t="shared" si="23"/>
        <v>16.239999999999998</v>
      </c>
      <c r="E400" s="40" t="s">
        <v>309</v>
      </c>
      <c r="F400" s="40"/>
      <c r="G400" s="40">
        <f t="shared" si="24"/>
        <v>112</v>
      </c>
      <c r="H400" s="43"/>
      <c r="I400" s="43"/>
      <c r="J400" s="31">
        <v>5.8</v>
      </c>
      <c r="K400" s="33">
        <f t="shared" si="25"/>
        <v>16.239999999999998</v>
      </c>
      <c r="L400" s="17"/>
    </row>
    <row r="401" spans="2:12" x14ac:dyDescent="0.25">
      <c r="B401" s="42" t="s">
        <v>587</v>
      </c>
      <c r="C401" s="40">
        <v>9</v>
      </c>
      <c r="D401" s="41">
        <f t="shared" si="23"/>
        <v>18.479999999999997</v>
      </c>
      <c r="E401" s="40" t="s">
        <v>309</v>
      </c>
      <c r="F401" s="40"/>
      <c r="G401" s="40">
        <f t="shared" si="24"/>
        <v>120</v>
      </c>
      <c r="H401" s="43"/>
      <c r="I401" s="43"/>
      <c r="J401" s="31">
        <v>6.6</v>
      </c>
      <c r="K401" s="33">
        <f t="shared" ref="K401:K421" si="26">J401*2.8</f>
        <v>18.479999999999997</v>
      </c>
      <c r="L401" s="17"/>
    </row>
    <row r="402" spans="2:12" x14ac:dyDescent="0.25">
      <c r="B402" s="42" t="s">
        <v>588</v>
      </c>
      <c r="C402" s="40">
        <v>12</v>
      </c>
      <c r="D402" s="41">
        <f t="shared" si="23"/>
        <v>25.2</v>
      </c>
      <c r="E402" s="40" t="s">
        <v>309</v>
      </c>
      <c r="F402" s="40"/>
      <c r="G402" s="40">
        <f t="shared" si="24"/>
        <v>144</v>
      </c>
      <c r="H402" s="43"/>
      <c r="I402" s="43"/>
      <c r="J402" s="35">
        <v>9</v>
      </c>
      <c r="K402" s="33">
        <f t="shared" si="26"/>
        <v>25.2</v>
      </c>
      <c r="L402" s="17"/>
    </row>
    <row r="403" spans="2:12" x14ac:dyDescent="0.25">
      <c r="B403" s="42" t="s">
        <v>589</v>
      </c>
      <c r="C403" s="40">
        <v>10</v>
      </c>
      <c r="D403" s="41">
        <f t="shared" si="23"/>
        <v>20.16</v>
      </c>
      <c r="E403" s="40" t="s">
        <v>305</v>
      </c>
      <c r="F403" s="40"/>
      <c r="G403" s="40">
        <f t="shared" si="24"/>
        <v>128</v>
      </c>
      <c r="H403" s="43"/>
      <c r="I403" s="43"/>
      <c r="J403" s="31">
        <v>7.2</v>
      </c>
      <c r="K403" s="33">
        <f t="shared" si="26"/>
        <v>20.16</v>
      </c>
      <c r="L403" s="17"/>
    </row>
    <row r="404" spans="2:12" x14ac:dyDescent="0.25">
      <c r="B404" s="42" t="s">
        <v>590</v>
      </c>
      <c r="C404" s="40">
        <v>6</v>
      </c>
      <c r="D404" s="41">
        <f t="shared" si="23"/>
        <v>11.76</v>
      </c>
      <c r="E404" s="40" t="s">
        <v>305</v>
      </c>
      <c r="F404" s="40"/>
      <c r="G404" s="40">
        <f t="shared" si="24"/>
        <v>96</v>
      </c>
      <c r="H404" s="43"/>
      <c r="I404" s="43"/>
      <c r="J404" s="31">
        <v>4.2</v>
      </c>
      <c r="K404" s="33">
        <f t="shared" si="26"/>
        <v>11.76</v>
      </c>
      <c r="L404" s="17"/>
    </row>
    <row r="405" spans="2:12" x14ac:dyDescent="0.25">
      <c r="B405" s="42" t="s">
        <v>591</v>
      </c>
      <c r="C405" s="40">
        <v>4</v>
      </c>
      <c r="D405" s="41">
        <f t="shared" si="23"/>
        <v>5.88</v>
      </c>
      <c r="E405" s="40" t="s">
        <v>306</v>
      </c>
      <c r="F405" s="40"/>
      <c r="G405" s="40">
        <f t="shared" si="24"/>
        <v>80</v>
      </c>
      <c r="H405" s="43"/>
      <c r="I405" s="43"/>
      <c r="J405" s="31">
        <v>2.1</v>
      </c>
      <c r="K405" s="33">
        <f t="shared" si="26"/>
        <v>5.88</v>
      </c>
      <c r="L405" s="17"/>
    </row>
    <row r="406" spans="2:12" x14ac:dyDescent="0.25">
      <c r="B406" s="42" t="s">
        <v>592</v>
      </c>
      <c r="C406" s="40">
        <v>6</v>
      </c>
      <c r="D406" s="41">
        <f t="shared" si="23"/>
        <v>11.76</v>
      </c>
      <c r="E406" s="40" t="s">
        <v>306</v>
      </c>
      <c r="F406" s="40"/>
      <c r="G406" s="40">
        <f t="shared" si="24"/>
        <v>96</v>
      </c>
      <c r="H406" s="43"/>
      <c r="I406" s="43"/>
      <c r="J406" s="31">
        <v>4.2</v>
      </c>
      <c r="K406" s="33">
        <f t="shared" si="26"/>
        <v>11.76</v>
      </c>
      <c r="L406" s="17"/>
    </row>
    <row r="407" spans="2:12" x14ac:dyDescent="0.25">
      <c r="B407" s="42" t="s">
        <v>593</v>
      </c>
      <c r="C407" s="40">
        <v>10</v>
      </c>
      <c r="D407" s="41">
        <f t="shared" si="23"/>
        <v>20.16</v>
      </c>
      <c r="E407" s="40" t="s">
        <v>306</v>
      </c>
      <c r="F407" s="40"/>
      <c r="G407" s="40">
        <f t="shared" si="24"/>
        <v>128</v>
      </c>
      <c r="H407" s="43"/>
      <c r="I407" s="43"/>
      <c r="J407" s="31">
        <v>7.2</v>
      </c>
      <c r="K407" s="33">
        <f t="shared" si="26"/>
        <v>20.16</v>
      </c>
      <c r="L407" s="17"/>
    </row>
    <row r="408" spans="2:12" x14ac:dyDescent="0.25">
      <c r="B408" s="42" t="s">
        <v>594</v>
      </c>
      <c r="C408" s="40">
        <v>6</v>
      </c>
      <c r="D408" s="41">
        <f t="shared" si="23"/>
        <v>11.76</v>
      </c>
      <c r="E408" s="40" t="s">
        <v>308</v>
      </c>
      <c r="F408" s="40"/>
      <c r="G408" s="40">
        <f t="shared" si="24"/>
        <v>96</v>
      </c>
      <c r="H408" s="43"/>
      <c r="I408" s="43"/>
      <c r="J408" s="31">
        <v>4.2</v>
      </c>
      <c r="K408" s="33">
        <f t="shared" si="26"/>
        <v>11.76</v>
      </c>
      <c r="L408" s="17"/>
    </row>
    <row r="409" spans="2:12" x14ac:dyDescent="0.25">
      <c r="B409" s="42" t="s">
        <v>595</v>
      </c>
      <c r="C409" s="40">
        <v>8</v>
      </c>
      <c r="D409" s="41">
        <f t="shared" si="23"/>
        <v>16.239999999999998</v>
      </c>
      <c r="E409" s="40" t="s">
        <v>308</v>
      </c>
      <c r="F409" s="40"/>
      <c r="G409" s="40">
        <f t="shared" si="24"/>
        <v>112</v>
      </c>
      <c r="H409" s="43"/>
      <c r="I409" s="43"/>
      <c r="J409" s="31">
        <v>5.8</v>
      </c>
      <c r="K409" s="33">
        <f t="shared" si="26"/>
        <v>16.239999999999998</v>
      </c>
      <c r="L409" s="17"/>
    </row>
    <row r="410" spans="2:12" x14ac:dyDescent="0.25">
      <c r="B410" s="42" t="s">
        <v>596</v>
      </c>
      <c r="C410" s="40">
        <v>8</v>
      </c>
      <c r="D410" s="41">
        <f t="shared" si="23"/>
        <v>16.239999999999998</v>
      </c>
      <c r="E410" s="40" t="s">
        <v>307</v>
      </c>
      <c r="F410" s="40"/>
      <c r="G410" s="40">
        <f t="shared" si="24"/>
        <v>112</v>
      </c>
      <c r="H410" s="43"/>
      <c r="I410" s="43"/>
      <c r="J410" s="31">
        <v>5.8</v>
      </c>
      <c r="K410" s="33">
        <f t="shared" si="26"/>
        <v>16.239999999999998</v>
      </c>
      <c r="L410" s="17"/>
    </row>
    <row r="411" spans="2:12" x14ac:dyDescent="0.25">
      <c r="B411" s="42" t="s">
        <v>597</v>
      </c>
      <c r="C411" s="40">
        <v>12</v>
      </c>
      <c r="D411" s="41">
        <f t="shared" si="23"/>
        <v>25.2</v>
      </c>
      <c r="E411" s="40" t="s">
        <v>307</v>
      </c>
      <c r="F411" s="40"/>
      <c r="G411" s="40">
        <f t="shared" ref="G411:G508" si="27">($R$5*(C411+2*$R$4))</f>
        <v>144</v>
      </c>
      <c r="H411" s="43"/>
      <c r="I411" s="43"/>
      <c r="J411" s="35">
        <v>9</v>
      </c>
      <c r="K411" s="33">
        <f t="shared" si="26"/>
        <v>25.2</v>
      </c>
      <c r="L411" s="17"/>
    </row>
    <row r="412" spans="2:12" x14ac:dyDescent="0.25">
      <c r="B412" s="42" t="s">
        <v>598</v>
      </c>
      <c r="C412" s="40">
        <v>7</v>
      </c>
      <c r="D412" s="41">
        <f t="shared" si="23"/>
        <v>14</v>
      </c>
      <c r="E412" s="40" t="s">
        <v>307</v>
      </c>
      <c r="F412" s="40"/>
      <c r="G412" s="40">
        <f t="shared" si="27"/>
        <v>104</v>
      </c>
      <c r="H412" s="43"/>
      <c r="I412" s="43"/>
      <c r="J412" s="35">
        <v>5</v>
      </c>
      <c r="K412" s="33">
        <f t="shared" si="26"/>
        <v>14</v>
      </c>
      <c r="L412" s="17"/>
    </row>
    <row r="413" spans="2:12" x14ac:dyDescent="0.25">
      <c r="B413" s="42" t="s">
        <v>599</v>
      </c>
      <c r="C413" s="40">
        <v>6</v>
      </c>
      <c r="D413" s="41">
        <f t="shared" si="23"/>
        <v>11.76</v>
      </c>
      <c r="E413" s="40" t="s">
        <v>620</v>
      </c>
      <c r="F413" s="40"/>
      <c r="G413" s="40">
        <f t="shared" si="27"/>
        <v>96</v>
      </c>
      <c r="H413" s="43"/>
      <c r="I413" s="43"/>
      <c r="J413" s="31">
        <v>4.2</v>
      </c>
      <c r="K413" s="33">
        <f t="shared" si="26"/>
        <v>11.76</v>
      </c>
      <c r="L413" s="17"/>
    </row>
    <row r="414" spans="2:12" x14ac:dyDescent="0.25">
      <c r="B414" s="42" t="s">
        <v>600</v>
      </c>
      <c r="C414" s="40">
        <v>18</v>
      </c>
      <c r="D414" s="41">
        <f t="shared" ref="D414:D508" si="28">K414</f>
        <v>37.799999999999997</v>
      </c>
      <c r="E414" s="40" t="s">
        <v>620</v>
      </c>
      <c r="F414" s="40"/>
      <c r="G414" s="40">
        <f t="shared" si="27"/>
        <v>192</v>
      </c>
      <c r="H414" s="43"/>
      <c r="I414" s="43"/>
      <c r="J414" s="31">
        <v>13.5</v>
      </c>
      <c r="K414" s="33">
        <f t="shared" si="26"/>
        <v>37.799999999999997</v>
      </c>
      <c r="L414" s="17"/>
    </row>
    <row r="415" spans="2:12" x14ac:dyDescent="0.25">
      <c r="B415" s="42" t="s">
        <v>601</v>
      </c>
      <c r="C415" s="40">
        <v>6</v>
      </c>
      <c r="D415" s="41">
        <f t="shared" si="28"/>
        <v>11.76</v>
      </c>
      <c r="E415" s="40" t="s">
        <v>620</v>
      </c>
      <c r="F415" s="40"/>
      <c r="G415" s="40">
        <f t="shared" si="27"/>
        <v>96</v>
      </c>
      <c r="H415" s="43"/>
      <c r="I415" s="43"/>
      <c r="J415" s="31">
        <v>4.2</v>
      </c>
      <c r="K415" s="33">
        <f t="shared" si="26"/>
        <v>11.76</v>
      </c>
      <c r="L415" s="17"/>
    </row>
    <row r="416" spans="2:12" x14ac:dyDescent="0.25">
      <c r="B416" s="42" t="s">
        <v>602</v>
      </c>
      <c r="C416" s="40">
        <v>4</v>
      </c>
      <c r="D416" s="41">
        <f t="shared" si="28"/>
        <v>5.88</v>
      </c>
      <c r="E416" s="40" t="s">
        <v>307</v>
      </c>
      <c r="F416" s="40"/>
      <c r="G416" s="40">
        <f t="shared" si="27"/>
        <v>80</v>
      </c>
      <c r="H416" s="43"/>
      <c r="I416" s="43"/>
      <c r="J416" s="31">
        <v>2.1</v>
      </c>
      <c r="K416" s="33">
        <f t="shared" si="26"/>
        <v>5.88</v>
      </c>
      <c r="L416" s="17"/>
    </row>
    <row r="417" spans="2:12" x14ac:dyDescent="0.25">
      <c r="B417" s="42" t="s">
        <v>603</v>
      </c>
      <c r="C417" s="40">
        <v>5</v>
      </c>
      <c r="D417" s="41">
        <f t="shared" si="28"/>
        <v>8.1199999999999992</v>
      </c>
      <c r="E417" s="40" t="s">
        <v>307</v>
      </c>
      <c r="F417" s="40"/>
      <c r="G417" s="40">
        <f t="shared" si="27"/>
        <v>88</v>
      </c>
      <c r="H417" s="43"/>
      <c r="I417" s="43"/>
      <c r="J417" s="31">
        <v>2.9</v>
      </c>
      <c r="K417" s="33">
        <f t="shared" si="26"/>
        <v>8.1199999999999992</v>
      </c>
      <c r="L417" s="17"/>
    </row>
    <row r="418" spans="2:12" x14ac:dyDescent="0.25">
      <c r="B418" s="42" t="s">
        <v>604</v>
      </c>
      <c r="C418" s="40">
        <v>5</v>
      </c>
      <c r="D418" s="41">
        <f t="shared" si="28"/>
        <v>8.1199999999999992</v>
      </c>
      <c r="E418" s="40" t="s">
        <v>307</v>
      </c>
      <c r="F418" s="40"/>
      <c r="G418" s="40">
        <f t="shared" si="27"/>
        <v>88</v>
      </c>
      <c r="H418" s="43"/>
      <c r="I418" s="43"/>
      <c r="J418" s="31">
        <v>2.9</v>
      </c>
      <c r="K418" s="33">
        <f t="shared" si="26"/>
        <v>8.1199999999999992</v>
      </c>
      <c r="L418" s="17"/>
    </row>
    <row r="419" spans="2:12" x14ac:dyDescent="0.25">
      <c r="B419" s="42" t="s">
        <v>605</v>
      </c>
      <c r="C419" s="40">
        <v>5</v>
      </c>
      <c r="D419" s="41">
        <f t="shared" si="28"/>
        <v>8.1199999999999992</v>
      </c>
      <c r="E419" s="40" t="s">
        <v>307</v>
      </c>
      <c r="F419" s="40"/>
      <c r="G419" s="40">
        <f t="shared" si="27"/>
        <v>88</v>
      </c>
      <c r="H419" s="43"/>
      <c r="I419" s="43"/>
      <c r="J419" s="31">
        <v>2.9</v>
      </c>
      <c r="K419" s="33">
        <f t="shared" si="26"/>
        <v>8.1199999999999992</v>
      </c>
      <c r="L419" s="17"/>
    </row>
    <row r="420" spans="2:12" x14ac:dyDescent="0.25">
      <c r="B420" s="42" t="s">
        <v>606</v>
      </c>
      <c r="C420" s="40">
        <v>6</v>
      </c>
      <c r="D420" s="41">
        <f t="shared" si="28"/>
        <v>11.76</v>
      </c>
      <c r="E420" s="40" t="s">
        <v>307</v>
      </c>
      <c r="F420" s="40"/>
      <c r="G420" s="40">
        <f t="shared" si="27"/>
        <v>96</v>
      </c>
      <c r="H420" s="43"/>
      <c r="I420" s="43"/>
      <c r="J420" s="31">
        <v>4.2</v>
      </c>
      <c r="K420" s="33">
        <f t="shared" si="26"/>
        <v>11.76</v>
      </c>
      <c r="L420" s="17"/>
    </row>
    <row r="421" spans="2:12" x14ac:dyDescent="0.25">
      <c r="B421" s="42" t="s">
        <v>607</v>
      </c>
      <c r="C421" s="40">
        <v>14</v>
      </c>
      <c r="D421" s="41">
        <f t="shared" si="28"/>
        <v>29.679999999999996</v>
      </c>
      <c r="E421" s="40" t="s">
        <v>308</v>
      </c>
      <c r="F421" s="40"/>
      <c r="G421" s="40">
        <f t="shared" si="27"/>
        <v>160</v>
      </c>
      <c r="H421" s="43"/>
      <c r="I421" s="43"/>
      <c r="J421" s="31">
        <v>10.6</v>
      </c>
      <c r="K421" s="33">
        <f t="shared" si="26"/>
        <v>29.679999999999996</v>
      </c>
      <c r="L421" s="17"/>
    </row>
    <row r="422" spans="2:12" x14ac:dyDescent="0.25">
      <c r="B422" s="42" t="s">
        <v>608</v>
      </c>
      <c r="C422" s="40">
        <v>15</v>
      </c>
      <c r="D422" s="41">
        <f t="shared" si="28"/>
        <v>31.919999999999998</v>
      </c>
      <c r="E422" s="40" t="s">
        <v>308</v>
      </c>
      <c r="F422" s="40"/>
      <c r="G422" s="40">
        <f t="shared" si="27"/>
        <v>168</v>
      </c>
      <c r="H422" s="43"/>
      <c r="I422" s="43"/>
      <c r="J422" s="31">
        <v>11.4</v>
      </c>
      <c r="K422" s="33">
        <f t="shared" ref="K422:K508" si="29">J422*2.8</f>
        <v>31.919999999999998</v>
      </c>
      <c r="L422" s="17"/>
    </row>
    <row r="423" spans="2:12" x14ac:dyDescent="0.25">
      <c r="B423" s="42" t="s">
        <v>609</v>
      </c>
      <c r="C423" s="40">
        <v>12</v>
      </c>
      <c r="D423" s="41">
        <f t="shared" si="28"/>
        <v>25.2</v>
      </c>
      <c r="E423" s="40" t="s">
        <v>308</v>
      </c>
      <c r="F423" s="40"/>
      <c r="G423" s="40">
        <f t="shared" si="27"/>
        <v>144</v>
      </c>
      <c r="H423" s="43"/>
      <c r="I423" s="43"/>
      <c r="J423" s="35">
        <v>9</v>
      </c>
      <c r="K423" s="33">
        <f t="shared" si="29"/>
        <v>25.2</v>
      </c>
      <c r="L423" s="17"/>
    </row>
    <row r="424" spans="2:12" x14ac:dyDescent="0.25">
      <c r="B424" s="42" t="s">
        <v>610</v>
      </c>
      <c r="C424" s="40">
        <v>12</v>
      </c>
      <c r="D424" s="41">
        <f t="shared" si="28"/>
        <v>25.2</v>
      </c>
      <c r="E424" s="40" t="s">
        <v>308</v>
      </c>
      <c r="F424" s="40"/>
      <c r="G424" s="40">
        <f t="shared" si="27"/>
        <v>144</v>
      </c>
      <c r="H424" s="43"/>
      <c r="I424" s="43"/>
      <c r="J424" s="35">
        <v>9</v>
      </c>
      <c r="K424" s="33">
        <f t="shared" si="29"/>
        <v>25.2</v>
      </c>
      <c r="L424" s="17"/>
    </row>
    <row r="425" spans="2:12" x14ac:dyDescent="0.25">
      <c r="B425" s="42" t="s">
        <v>611</v>
      </c>
      <c r="C425" s="40">
        <v>8</v>
      </c>
      <c r="D425" s="41">
        <f t="shared" si="28"/>
        <v>16.239999999999998</v>
      </c>
      <c r="E425" s="40" t="s">
        <v>308</v>
      </c>
      <c r="F425" s="40"/>
      <c r="G425" s="40">
        <f t="shared" si="27"/>
        <v>112</v>
      </c>
      <c r="H425" s="43"/>
      <c r="I425" s="43"/>
      <c r="J425" s="31">
        <v>5.8</v>
      </c>
      <c r="K425" s="33">
        <f t="shared" si="29"/>
        <v>16.239999999999998</v>
      </c>
      <c r="L425" s="17"/>
    </row>
    <row r="426" spans="2:12" x14ac:dyDescent="0.25">
      <c r="B426" s="42" t="s">
        <v>612</v>
      </c>
      <c r="C426" s="40">
        <v>7</v>
      </c>
      <c r="D426" s="41">
        <f t="shared" si="28"/>
        <v>14</v>
      </c>
      <c r="E426" s="40" t="s">
        <v>306</v>
      </c>
      <c r="F426" s="40"/>
      <c r="G426" s="40">
        <f t="shared" si="27"/>
        <v>104</v>
      </c>
      <c r="H426" s="43"/>
      <c r="I426" s="43"/>
      <c r="J426" s="35">
        <v>5</v>
      </c>
      <c r="K426" s="33">
        <f t="shared" si="29"/>
        <v>14</v>
      </c>
      <c r="L426" s="17"/>
    </row>
    <row r="427" spans="2:12" x14ac:dyDescent="0.25">
      <c r="B427" s="42" t="s">
        <v>613</v>
      </c>
      <c r="C427" s="40">
        <v>5</v>
      </c>
      <c r="D427" s="41">
        <f t="shared" si="28"/>
        <v>8.1199999999999992</v>
      </c>
      <c r="E427" s="40" t="s">
        <v>306</v>
      </c>
      <c r="F427" s="40"/>
      <c r="G427" s="40">
        <f t="shared" si="27"/>
        <v>88</v>
      </c>
      <c r="H427" s="43"/>
      <c r="I427" s="43"/>
      <c r="J427" s="31">
        <v>2.9</v>
      </c>
      <c r="K427" s="33">
        <f t="shared" si="29"/>
        <v>8.1199999999999992</v>
      </c>
      <c r="L427" s="17"/>
    </row>
    <row r="428" spans="2:12" x14ac:dyDescent="0.25">
      <c r="B428" s="42" t="s">
        <v>614</v>
      </c>
      <c r="C428" s="40">
        <v>4</v>
      </c>
      <c r="D428" s="41">
        <f t="shared" si="28"/>
        <v>5.88</v>
      </c>
      <c r="E428" s="40" t="s">
        <v>306</v>
      </c>
      <c r="F428" s="40"/>
      <c r="G428" s="40">
        <f t="shared" si="27"/>
        <v>80</v>
      </c>
      <c r="H428" s="43"/>
      <c r="I428" s="43"/>
      <c r="J428" s="31">
        <v>2.1</v>
      </c>
      <c r="K428" s="33">
        <f t="shared" si="29"/>
        <v>5.88</v>
      </c>
      <c r="L428" s="17"/>
    </row>
    <row r="429" spans="2:12" x14ac:dyDescent="0.25">
      <c r="B429" s="42" t="s">
        <v>615</v>
      </c>
      <c r="C429" s="40">
        <v>5</v>
      </c>
      <c r="D429" s="41">
        <f t="shared" si="28"/>
        <v>8.1199999999999992</v>
      </c>
      <c r="E429" s="40" t="s">
        <v>306</v>
      </c>
      <c r="F429" s="40"/>
      <c r="G429" s="40">
        <f t="shared" si="27"/>
        <v>88</v>
      </c>
      <c r="H429" s="43"/>
      <c r="I429" s="43"/>
      <c r="J429" s="31">
        <v>2.9</v>
      </c>
      <c r="K429" s="33">
        <f t="shared" si="29"/>
        <v>8.1199999999999992</v>
      </c>
      <c r="L429" s="17"/>
    </row>
    <row r="430" spans="2:12" x14ac:dyDescent="0.25">
      <c r="B430" s="42" t="s">
        <v>616</v>
      </c>
      <c r="C430" s="40">
        <v>8</v>
      </c>
      <c r="D430" s="41">
        <f t="shared" si="28"/>
        <v>16.239999999999998</v>
      </c>
      <c r="E430" s="40" t="s">
        <v>306</v>
      </c>
      <c r="F430" s="40"/>
      <c r="G430" s="40">
        <f t="shared" si="27"/>
        <v>112</v>
      </c>
      <c r="H430" s="43"/>
      <c r="I430" s="43"/>
      <c r="J430" s="31">
        <v>5.8</v>
      </c>
      <c r="K430" s="33">
        <f t="shared" si="29"/>
        <v>16.239999999999998</v>
      </c>
      <c r="L430" s="17"/>
    </row>
    <row r="431" spans="2:12" x14ac:dyDescent="0.25">
      <c r="B431" s="42" t="s">
        <v>617</v>
      </c>
      <c r="C431" s="40">
        <v>8</v>
      </c>
      <c r="D431" s="41">
        <f t="shared" si="28"/>
        <v>16.239999999999998</v>
      </c>
      <c r="E431" s="40" t="s">
        <v>306</v>
      </c>
      <c r="F431" s="40"/>
      <c r="G431" s="40">
        <f t="shared" si="27"/>
        <v>112</v>
      </c>
      <c r="H431" s="43"/>
      <c r="I431" s="43"/>
      <c r="J431" s="31">
        <v>5.8</v>
      </c>
      <c r="K431" s="33">
        <f t="shared" si="29"/>
        <v>16.239999999999998</v>
      </c>
      <c r="L431" s="17"/>
    </row>
    <row r="432" spans="2:12" x14ac:dyDescent="0.25">
      <c r="B432" s="42" t="s">
        <v>618</v>
      </c>
      <c r="C432" s="40">
        <v>6</v>
      </c>
      <c r="D432" s="41">
        <f t="shared" si="28"/>
        <v>11.76</v>
      </c>
      <c r="E432" s="40" t="s">
        <v>305</v>
      </c>
      <c r="F432" s="40"/>
      <c r="G432" s="40">
        <f t="shared" si="27"/>
        <v>96</v>
      </c>
      <c r="H432" s="43"/>
      <c r="I432" s="43"/>
      <c r="J432" s="31">
        <v>4.2</v>
      </c>
      <c r="K432" s="33">
        <f t="shared" si="29"/>
        <v>11.76</v>
      </c>
      <c r="L432" s="17"/>
    </row>
    <row r="433" spans="2:12" x14ac:dyDescent="0.25">
      <c r="B433" s="42" t="s">
        <v>619</v>
      </c>
      <c r="C433" s="40">
        <v>10</v>
      </c>
      <c r="D433" s="41">
        <f t="shared" si="28"/>
        <v>20.16</v>
      </c>
      <c r="E433" s="40" t="s">
        <v>305</v>
      </c>
      <c r="F433" s="40"/>
      <c r="G433" s="40">
        <f t="shared" si="27"/>
        <v>128</v>
      </c>
      <c r="H433" s="43"/>
      <c r="I433" s="43"/>
      <c r="J433" s="31">
        <v>7.2</v>
      </c>
      <c r="K433" s="33">
        <f t="shared" si="29"/>
        <v>20.16</v>
      </c>
      <c r="L433" s="17"/>
    </row>
    <row r="434" spans="2:12" x14ac:dyDescent="0.25">
      <c r="B434" s="42" t="s">
        <v>621</v>
      </c>
      <c r="C434" s="40">
        <v>9</v>
      </c>
      <c r="D434" s="41">
        <f t="shared" si="28"/>
        <v>18.479999999999997</v>
      </c>
      <c r="E434" s="40" t="s">
        <v>305</v>
      </c>
      <c r="F434" s="40"/>
      <c r="G434" s="40">
        <f t="shared" si="27"/>
        <v>120</v>
      </c>
      <c r="H434" s="43"/>
      <c r="I434" s="43"/>
      <c r="J434" s="31">
        <v>6.6</v>
      </c>
      <c r="K434" s="33">
        <f t="shared" si="29"/>
        <v>18.479999999999997</v>
      </c>
      <c r="L434" s="17"/>
    </row>
    <row r="435" spans="2:12" x14ac:dyDescent="0.25">
      <c r="B435" s="42" t="s">
        <v>622</v>
      </c>
      <c r="C435" s="40">
        <v>14</v>
      </c>
      <c r="D435" s="41">
        <f t="shared" si="28"/>
        <v>29.679999999999996</v>
      </c>
      <c r="E435" s="40" t="s">
        <v>305</v>
      </c>
      <c r="F435" s="40"/>
      <c r="G435" s="40">
        <f t="shared" si="27"/>
        <v>160</v>
      </c>
      <c r="H435" s="43"/>
      <c r="I435" s="43"/>
      <c r="J435" s="31">
        <v>10.6</v>
      </c>
      <c r="K435" s="33">
        <f t="shared" si="29"/>
        <v>29.679999999999996</v>
      </c>
      <c r="L435" s="17"/>
    </row>
    <row r="436" spans="2:12" x14ac:dyDescent="0.25">
      <c r="B436" s="42" t="s">
        <v>623</v>
      </c>
      <c r="C436" s="40">
        <v>20</v>
      </c>
      <c r="D436" s="41">
        <f t="shared" si="28"/>
        <v>43.12</v>
      </c>
      <c r="E436" s="40" t="s">
        <v>305</v>
      </c>
      <c r="F436" s="40"/>
      <c r="G436" s="40">
        <f t="shared" si="27"/>
        <v>208</v>
      </c>
      <c r="H436" s="43"/>
      <c r="I436" s="43"/>
      <c r="J436" s="31">
        <v>15.4</v>
      </c>
      <c r="K436" s="33">
        <f t="shared" si="29"/>
        <v>43.12</v>
      </c>
      <c r="L436" s="17"/>
    </row>
    <row r="437" spans="2:12" x14ac:dyDescent="0.25">
      <c r="B437" s="42" t="s">
        <v>624</v>
      </c>
      <c r="C437" s="40">
        <v>20</v>
      </c>
      <c r="D437" s="41">
        <f t="shared" si="28"/>
        <v>43.12</v>
      </c>
      <c r="E437" s="40" t="s">
        <v>305</v>
      </c>
      <c r="F437" s="40"/>
      <c r="G437" s="40">
        <f t="shared" si="27"/>
        <v>208</v>
      </c>
      <c r="H437" s="43"/>
      <c r="I437" s="43"/>
      <c r="J437" s="31">
        <v>15.4</v>
      </c>
      <c r="K437" s="33">
        <f t="shared" si="29"/>
        <v>43.12</v>
      </c>
      <c r="L437" s="17"/>
    </row>
    <row r="438" spans="2:12" x14ac:dyDescent="0.25">
      <c r="B438" s="42" t="s">
        <v>625</v>
      </c>
      <c r="C438" s="40">
        <v>16</v>
      </c>
      <c r="D438" s="41">
        <f t="shared" si="28"/>
        <v>33.879999999999995</v>
      </c>
      <c r="E438" s="40" t="s">
        <v>305</v>
      </c>
      <c r="F438" s="40"/>
      <c r="G438" s="40">
        <f t="shared" si="27"/>
        <v>176</v>
      </c>
      <c r="H438" s="43"/>
      <c r="I438" s="43"/>
      <c r="J438" s="31">
        <v>12.1</v>
      </c>
      <c r="K438" s="33">
        <f t="shared" si="29"/>
        <v>33.879999999999995</v>
      </c>
      <c r="L438" s="17"/>
    </row>
    <row r="439" spans="2:12" x14ac:dyDescent="0.25">
      <c r="B439" s="42" t="s">
        <v>626</v>
      </c>
      <c r="C439" s="40">
        <v>13</v>
      </c>
      <c r="D439" s="41">
        <f t="shared" si="28"/>
        <v>27.44</v>
      </c>
      <c r="E439" s="40" t="s">
        <v>305</v>
      </c>
      <c r="F439" s="40"/>
      <c r="G439" s="40">
        <f t="shared" si="27"/>
        <v>152</v>
      </c>
      <c r="H439" s="43"/>
      <c r="I439" s="43"/>
      <c r="J439" s="31">
        <v>9.8000000000000007</v>
      </c>
      <c r="K439" s="33">
        <f t="shared" si="29"/>
        <v>27.44</v>
      </c>
      <c r="L439" s="17"/>
    </row>
    <row r="440" spans="2:12" x14ac:dyDescent="0.25">
      <c r="B440" s="42" t="s">
        <v>627</v>
      </c>
      <c r="C440" s="40">
        <v>14</v>
      </c>
      <c r="D440" s="41">
        <f t="shared" si="28"/>
        <v>29.679999999999996</v>
      </c>
      <c r="E440" s="40" t="s">
        <v>305</v>
      </c>
      <c r="F440" s="40"/>
      <c r="G440" s="40">
        <f t="shared" si="27"/>
        <v>160</v>
      </c>
      <c r="H440" s="43"/>
      <c r="I440" s="43"/>
      <c r="J440" s="31">
        <v>10.6</v>
      </c>
      <c r="K440" s="33">
        <f t="shared" si="29"/>
        <v>29.679999999999996</v>
      </c>
      <c r="L440" s="17"/>
    </row>
    <row r="441" spans="2:12" x14ac:dyDescent="0.25">
      <c r="B441" s="42" t="s">
        <v>628</v>
      </c>
      <c r="C441" s="40">
        <v>14</v>
      </c>
      <c r="D441" s="41">
        <f t="shared" si="28"/>
        <v>29.679999999999996</v>
      </c>
      <c r="E441" s="40" t="s">
        <v>310</v>
      </c>
      <c r="F441" s="40"/>
      <c r="G441" s="40">
        <f t="shared" si="27"/>
        <v>160</v>
      </c>
      <c r="H441" s="43"/>
      <c r="I441" s="43"/>
      <c r="J441" s="31">
        <v>10.6</v>
      </c>
      <c r="K441" s="33">
        <f t="shared" si="29"/>
        <v>29.679999999999996</v>
      </c>
      <c r="L441" s="17"/>
    </row>
    <row r="442" spans="2:12" x14ac:dyDescent="0.25">
      <c r="B442" s="42" t="s">
        <v>629</v>
      </c>
      <c r="C442" s="40">
        <v>8</v>
      </c>
      <c r="D442" s="41">
        <f t="shared" si="28"/>
        <v>16.239999999999998</v>
      </c>
      <c r="E442" s="40" t="s">
        <v>310</v>
      </c>
      <c r="F442" s="40"/>
      <c r="G442" s="40">
        <f t="shared" si="27"/>
        <v>112</v>
      </c>
      <c r="H442" s="43"/>
      <c r="I442" s="43"/>
      <c r="J442" s="31">
        <v>5.8</v>
      </c>
      <c r="K442" s="33">
        <f t="shared" si="29"/>
        <v>16.239999999999998</v>
      </c>
      <c r="L442" s="17"/>
    </row>
    <row r="443" spans="2:12" x14ac:dyDescent="0.25">
      <c r="B443" s="42" t="s">
        <v>630</v>
      </c>
      <c r="C443" s="40">
        <v>8</v>
      </c>
      <c r="D443" s="41">
        <f t="shared" si="28"/>
        <v>16.239999999999998</v>
      </c>
      <c r="E443" s="40" t="s">
        <v>314</v>
      </c>
      <c r="F443" s="40"/>
      <c r="G443" s="40">
        <f t="shared" si="27"/>
        <v>112</v>
      </c>
      <c r="H443" s="43"/>
      <c r="I443" s="43"/>
      <c r="J443" s="31">
        <v>5.8</v>
      </c>
      <c r="K443" s="33">
        <f t="shared" si="29"/>
        <v>16.239999999999998</v>
      </c>
      <c r="L443" s="17"/>
    </row>
    <row r="444" spans="2:12" x14ac:dyDescent="0.25">
      <c r="B444" s="42" t="s">
        <v>631</v>
      </c>
      <c r="C444" s="40">
        <v>6</v>
      </c>
      <c r="D444" s="41">
        <f t="shared" si="28"/>
        <v>11.76</v>
      </c>
      <c r="E444" s="40" t="s">
        <v>314</v>
      </c>
      <c r="F444" s="40"/>
      <c r="G444" s="40">
        <f t="shared" si="27"/>
        <v>96</v>
      </c>
      <c r="H444" s="43"/>
      <c r="I444" s="43"/>
      <c r="J444" s="31">
        <v>4.2</v>
      </c>
      <c r="K444" s="33">
        <f t="shared" si="29"/>
        <v>11.76</v>
      </c>
      <c r="L444" s="17"/>
    </row>
    <row r="445" spans="2:12" x14ac:dyDescent="0.25">
      <c r="B445" s="42" t="s">
        <v>632</v>
      </c>
      <c r="C445" s="40">
        <v>8</v>
      </c>
      <c r="D445" s="41">
        <f t="shared" si="28"/>
        <v>16.239999999999998</v>
      </c>
      <c r="E445" s="40" t="s">
        <v>310</v>
      </c>
      <c r="F445" s="40"/>
      <c r="G445" s="40">
        <f t="shared" si="27"/>
        <v>112</v>
      </c>
      <c r="H445" s="43"/>
      <c r="I445" s="43"/>
      <c r="J445" s="31">
        <v>5.8</v>
      </c>
      <c r="K445" s="33">
        <f t="shared" si="29"/>
        <v>16.239999999999998</v>
      </c>
      <c r="L445" s="17"/>
    </row>
    <row r="446" spans="2:12" x14ac:dyDescent="0.25">
      <c r="B446" s="42" t="s">
        <v>633</v>
      </c>
      <c r="C446" s="40">
        <v>18</v>
      </c>
      <c r="D446" s="41">
        <f t="shared" si="28"/>
        <v>37.799999999999997</v>
      </c>
      <c r="E446" s="40" t="s">
        <v>310</v>
      </c>
      <c r="F446" s="40"/>
      <c r="G446" s="40">
        <f t="shared" si="27"/>
        <v>192</v>
      </c>
      <c r="H446" s="43"/>
      <c r="I446" s="43"/>
      <c r="J446" s="31">
        <v>13.5</v>
      </c>
      <c r="K446" s="33">
        <f t="shared" si="29"/>
        <v>37.799999999999997</v>
      </c>
      <c r="L446" s="17"/>
    </row>
    <row r="447" spans="2:12" x14ac:dyDescent="0.25">
      <c r="B447" s="42" t="s">
        <v>634</v>
      </c>
      <c r="C447" s="40">
        <v>18</v>
      </c>
      <c r="D447" s="41">
        <f t="shared" si="28"/>
        <v>37.799999999999997</v>
      </c>
      <c r="E447" s="40" t="s">
        <v>310</v>
      </c>
      <c r="F447" s="40"/>
      <c r="G447" s="40">
        <f t="shared" si="27"/>
        <v>192</v>
      </c>
      <c r="H447" s="43"/>
      <c r="I447" s="43"/>
      <c r="J447" s="31">
        <v>13.5</v>
      </c>
      <c r="K447" s="33">
        <f t="shared" si="29"/>
        <v>37.799999999999997</v>
      </c>
      <c r="L447" s="17"/>
    </row>
    <row r="448" spans="2:12" x14ac:dyDescent="0.25">
      <c r="B448" s="42" t="s">
        <v>635</v>
      </c>
      <c r="C448" s="40">
        <v>6</v>
      </c>
      <c r="D448" s="41">
        <f t="shared" si="28"/>
        <v>11.76</v>
      </c>
      <c r="E448" s="40" t="s">
        <v>310</v>
      </c>
      <c r="F448" s="40"/>
      <c r="G448" s="40">
        <f t="shared" si="27"/>
        <v>96</v>
      </c>
      <c r="H448" s="43"/>
      <c r="I448" s="43"/>
      <c r="J448" s="31">
        <v>4.2</v>
      </c>
      <c r="K448" s="33">
        <f t="shared" si="29"/>
        <v>11.76</v>
      </c>
      <c r="L448" s="17"/>
    </row>
    <row r="449" spans="2:12" x14ac:dyDescent="0.25">
      <c r="B449" s="42" t="s">
        <v>636</v>
      </c>
      <c r="C449" s="40">
        <v>10</v>
      </c>
      <c r="D449" s="41">
        <f t="shared" si="28"/>
        <v>20.16</v>
      </c>
      <c r="E449" s="40" t="s">
        <v>310</v>
      </c>
      <c r="F449" s="40"/>
      <c r="G449" s="40">
        <f t="shared" si="27"/>
        <v>128</v>
      </c>
      <c r="H449" s="43"/>
      <c r="I449" s="43"/>
      <c r="J449" s="31">
        <v>7.2</v>
      </c>
      <c r="K449" s="33">
        <f t="shared" si="29"/>
        <v>20.16</v>
      </c>
      <c r="L449" s="17"/>
    </row>
    <row r="450" spans="2:12" x14ac:dyDescent="0.25">
      <c r="B450" s="42" t="s">
        <v>637</v>
      </c>
      <c r="C450" s="40">
        <v>25</v>
      </c>
      <c r="D450" s="41">
        <f t="shared" si="28"/>
        <v>54.319999999999993</v>
      </c>
      <c r="E450" s="40" t="s">
        <v>305</v>
      </c>
      <c r="F450" s="40"/>
      <c r="G450" s="40">
        <f t="shared" si="27"/>
        <v>248</v>
      </c>
      <c r="H450" s="43"/>
      <c r="I450" s="43"/>
      <c r="J450" s="31">
        <v>19.399999999999999</v>
      </c>
      <c r="K450" s="33">
        <f t="shared" si="29"/>
        <v>54.319999999999993</v>
      </c>
      <c r="L450" s="17"/>
    </row>
    <row r="451" spans="2:12" x14ac:dyDescent="0.25">
      <c r="B451" s="42" t="s">
        <v>638</v>
      </c>
      <c r="C451" s="40">
        <v>14</v>
      </c>
      <c r="D451" s="41">
        <f t="shared" si="28"/>
        <v>29.679999999999996</v>
      </c>
      <c r="E451" s="40" t="s">
        <v>305</v>
      </c>
      <c r="F451" s="40"/>
      <c r="G451" s="40">
        <f t="shared" si="27"/>
        <v>160</v>
      </c>
      <c r="H451" s="43"/>
      <c r="I451" s="43"/>
      <c r="J451" s="31">
        <v>10.6</v>
      </c>
      <c r="K451" s="33">
        <f t="shared" si="29"/>
        <v>29.679999999999996</v>
      </c>
      <c r="L451" s="17"/>
    </row>
    <row r="452" spans="2:12" x14ac:dyDescent="0.25">
      <c r="B452" s="42" t="s">
        <v>639</v>
      </c>
      <c r="C452" s="40">
        <v>14</v>
      </c>
      <c r="D452" s="41">
        <f t="shared" si="28"/>
        <v>29.679999999999996</v>
      </c>
      <c r="E452" s="40" t="s">
        <v>309</v>
      </c>
      <c r="F452" s="40"/>
      <c r="G452" s="40">
        <f t="shared" si="27"/>
        <v>160</v>
      </c>
      <c r="H452" s="43"/>
      <c r="I452" s="43"/>
      <c r="J452" s="31">
        <v>10.6</v>
      </c>
      <c r="K452" s="33">
        <f t="shared" si="29"/>
        <v>29.679999999999996</v>
      </c>
      <c r="L452" s="17"/>
    </row>
    <row r="453" spans="2:12" x14ac:dyDescent="0.25">
      <c r="B453" s="42" t="s">
        <v>640</v>
      </c>
      <c r="C453" s="40">
        <v>16</v>
      </c>
      <c r="D453" s="41">
        <f t="shared" si="28"/>
        <v>33.879999999999995</v>
      </c>
      <c r="E453" s="40" t="s">
        <v>309</v>
      </c>
      <c r="F453" s="40"/>
      <c r="G453" s="40">
        <f t="shared" si="27"/>
        <v>176</v>
      </c>
      <c r="H453" s="43"/>
      <c r="I453" s="43"/>
      <c r="J453" s="31">
        <v>12.1</v>
      </c>
      <c r="K453" s="33">
        <f t="shared" si="29"/>
        <v>33.879999999999995</v>
      </c>
      <c r="L453" s="17"/>
    </row>
    <row r="454" spans="2:12" x14ac:dyDescent="0.25">
      <c r="B454" s="42" t="s">
        <v>641</v>
      </c>
      <c r="C454" s="40">
        <v>16</v>
      </c>
      <c r="D454" s="41">
        <f t="shared" si="28"/>
        <v>33.879999999999995</v>
      </c>
      <c r="E454" s="40" t="s">
        <v>309</v>
      </c>
      <c r="F454" s="40"/>
      <c r="G454" s="40">
        <f t="shared" si="27"/>
        <v>176</v>
      </c>
      <c r="H454" s="43"/>
      <c r="I454" s="43"/>
      <c r="J454" s="31">
        <v>12.1</v>
      </c>
      <c r="K454" s="33">
        <f t="shared" si="29"/>
        <v>33.879999999999995</v>
      </c>
      <c r="L454" s="17"/>
    </row>
    <row r="455" spans="2:12" x14ac:dyDescent="0.25">
      <c r="B455" s="42" t="s">
        <v>642</v>
      </c>
      <c r="C455" s="40">
        <v>13</v>
      </c>
      <c r="D455" s="41">
        <f t="shared" si="28"/>
        <v>27.44</v>
      </c>
      <c r="E455" s="40" t="s">
        <v>309</v>
      </c>
      <c r="F455" s="40"/>
      <c r="G455" s="40">
        <f t="shared" si="27"/>
        <v>152</v>
      </c>
      <c r="H455" s="43"/>
      <c r="I455" s="43"/>
      <c r="J455" s="31">
        <v>9.8000000000000007</v>
      </c>
      <c r="K455" s="33">
        <f t="shared" si="29"/>
        <v>27.44</v>
      </c>
      <c r="L455" s="17"/>
    </row>
    <row r="456" spans="2:12" x14ac:dyDescent="0.25">
      <c r="B456" s="42" t="s">
        <v>643</v>
      </c>
      <c r="C456" s="40">
        <v>30</v>
      </c>
      <c r="D456" s="41">
        <f t="shared" si="28"/>
        <v>65.52</v>
      </c>
      <c r="E456" s="40" t="s">
        <v>309</v>
      </c>
      <c r="F456" s="40"/>
      <c r="G456" s="40">
        <f t="shared" si="27"/>
        <v>288</v>
      </c>
      <c r="H456" s="43"/>
      <c r="I456" s="43"/>
      <c r="J456" s="31">
        <v>23.4</v>
      </c>
      <c r="K456" s="33">
        <f t="shared" si="29"/>
        <v>65.52</v>
      </c>
      <c r="L456" s="17"/>
    </row>
    <row r="457" spans="2:12" x14ac:dyDescent="0.25">
      <c r="B457" s="42" t="s">
        <v>644</v>
      </c>
      <c r="C457" s="40">
        <v>14</v>
      </c>
      <c r="D457" s="41">
        <f t="shared" si="28"/>
        <v>29.679999999999996</v>
      </c>
      <c r="E457" s="40" t="s">
        <v>305</v>
      </c>
      <c r="F457" s="40"/>
      <c r="G457" s="40">
        <f t="shared" si="27"/>
        <v>160</v>
      </c>
      <c r="H457" s="43"/>
      <c r="I457" s="43"/>
      <c r="J457" s="31">
        <v>10.6</v>
      </c>
      <c r="K457" s="33">
        <f t="shared" si="29"/>
        <v>29.679999999999996</v>
      </c>
      <c r="L457" s="17"/>
    </row>
    <row r="458" spans="2:12" x14ac:dyDescent="0.25">
      <c r="B458" s="42" t="s">
        <v>645</v>
      </c>
      <c r="C458" s="40">
        <v>20</v>
      </c>
      <c r="D458" s="41">
        <f t="shared" si="28"/>
        <v>43.12</v>
      </c>
      <c r="E458" s="40" t="s">
        <v>310</v>
      </c>
      <c r="F458" s="40"/>
      <c r="G458" s="40">
        <f t="shared" si="27"/>
        <v>208</v>
      </c>
      <c r="H458" s="43"/>
      <c r="I458" s="43"/>
      <c r="J458" s="31">
        <v>15.4</v>
      </c>
      <c r="K458" s="33">
        <f t="shared" si="29"/>
        <v>43.12</v>
      </c>
      <c r="L458" s="17"/>
    </row>
    <row r="459" spans="2:12" x14ac:dyDescent="0.25">
      <c r="B459" s="42" t="s">
        <v>646</v>
      </c>
      <c r="C459" s="40">
        <v>24</v>
      </c>
      <c r="D459" s="41">
        <f t="shared" si="28"/>
        <v>49.839999999999996</v>
      </c>
      <c r="E459" s="40" t="s">
        <v>310</v>
      </c>
      <c r="F459" s="40"/>
      <c r="G459" s="40">
        <f t="shared" si="27"/>
        <v>240</v>
      </c>
      <c r="H459" s="43"/>
      <c r="I459" s="43"/>
      <c r="J459" s="31">
        <v>17.8</v>
      </c>
      <c r="K459" s="33">
        <f t="shared" si="29"/>
        <v>49.839999999999996</v>
      </c>
      <c r="L459" s="17"/>
    </row>
    <row r="460" spans="2:12" x14ac:dyDescent="0.25">
      <c r="B460" s="42" t="s">
        <v>647</v>
      </c>
      <c r="C460" s="40">
        <v>14</v>
      </c>
      <c r="D460" s="41">
        <f t="shared" si="28"/>
        <v>29.679999999999996</v>
      </c>
      <c r="E460" s="40" t="s">
        <v>312</v>
      </c>
      <c r="F460" s="40"/>
      <c r="G460" s="40">
        <f t="shared" si="27"/>
        <v>160</v>
      </c>
      <c r="H460" s="43"/>
      <c r="I460" s="43"/>
      <c r="J460" s="31">
        <v>10.6</v>
      </c>
      <c r="K460" s="33">
        <f t="shared" si="29"/>
        <v>29.679999999999996</v>
      </c>
      <c r="L460" s="17"/>
    </row>
    <row r="461" spans="2:12" x14ac:dyDescent="0.25">
      <c r="B461" s="42" t="s">
        <v>648</v>
      </c>
      <c r="C461" s="40">
        <v>5</v>
      </c>
      <c r="D461" s="41">
        <f t="shared" si="28"/>
        <v>8.1199999999999992</v>
      </c>
      <c r="E461" s="40" t="s">
        <v>310</v>
      </c>
      <c r="F461" s="40"/>
      <c r="G461" s="40">
        <f t="shared" si="27"/>
        <v>88</v>
      </c>
      <c r="H461" s="43"/>
      <c r="I461" s="43"/>
      <c r="J461" s="31">
        <v>2.9</v>
      </c>
      <c r="K461" s="33">
        <f t="shared" si="29"/>
        <v>8.1199999999999992</v>
      </c>
      <c r="L461" s="17"/>
    </row>
    <row r="462" spans="2:12" x14ac:dyDescent="0.25">
      <c r="B462" s="42" t="s">
        <v>649</v>
      </c>
      <c r="C462" s="40">
        <v>13</v>
      </c>
      <c r="D462" s="41">
        <f t="shared" si="28"/>
        <v>27.44</v>
      </c>
      <c r="E462" s="40" t="s">
        <v>313</v>
      </c>
      <c r="F462" s="40"/>
      <c r="G462" s="40">
        <f t="shared" si="27"/>
        <v>152</v>
      </c>
      <c r="H462" s="43"/>
      <c r="I462" s="43"/>
      <c r="J462" s="31">
        <v>9.8000000000000007</v>
      </c>
      <c r="K462" s="33">
        <f t="shared" si="29"/>
        <v>27.44</v>
      </c>
      <c r="L462" s="17"/>
    </row>
    <row r="463" spans="2:12" x14ac:dyDescent="0.25">
      <c r="B463" s="42" t="s">
        <v>650</v>
      </c>
      <c r="C463" s="40">
        <v>12</v>
      </c>
      <c r="D463" s="41">
        <f t="shared" si="28"/>
        <v>25.2</v>
      </c>
      <c r="E463" s="40" t="s">
        <v>314</v>
      </c>
      <c r="F463" s="40"/>
      <c r="G463" s="40">
        <f t="shared" si="27"/>
        <v>144</v>
      </c>
      <c r="H463" s="43"/>
      <c r="I463" s="43"/>
      <c r="J463" s="35">
        <v>9</v>
      </c>
      <c r="K463" s="33">
        <f t="shared" si="29"/>
        <v>25.2</v>
      </c>
      <c r="L463" s="17"/>
    </row>
    <row r="464" spans="2:12" x14ac:dyDescent="0.25">
      <c r="B464" s="42" t="s">
        <v>651</v>
      </c>
      <c r="C464" s="40">
        <v>14</v>
      </c>
      <c r="D464" s="41">
        <f t="shared" si="28"/>
        <v>29.679999999999996</v>
      </c>
      <c r="E464" s="40" t="s">
        <v>314</v>
      </c>
      <c r="F464" s="40"/>
      <c r="G464" s="40">
        <f t="shared" si="27"/>
        <v>160</v>
      </c>
      <c r="H464" s="43"/>
      <c r="I464" s="43"/>
      <c r="J464" s="31">
        <v>10.6</v>
      </c>
      <c r="K464" s="33">
        <f t="shared" si="29"/>
        <v>29.679999999999996</v>
      </c>
      <c r="L464" s="17"/>
    </row>
    <row r="465" spans="2:12" x14ac:dyDescent="0.25">
      <c r="B465" s="42" t="s">
        <v>652</v>
      </c>
      <c r="C465" s="40">
        <v>4</v>
      </c>
      <c r="D465" s="41">
        <f t="shared" si="28"/>
        <v>5.88</v>
      </c>
      <c r="E465" s="40" t="s">
        <v>316</v>
      </c>
      <c r="F465" s="40"/>
      <c r="G465" s="40">
        <f t="shared" si="27"/>
        <v>80</v>
      </c>
      <c r="H465" s="43"/>
      <c r="I465" s="43"/>
      <c r="J465" s="31">
        <v>2.1</v>
      </c>
      <c r="K465" s="33">
        <f t="shared" si="29"/>
        <v>5.88</v>
      </c>
      <c r="L465" s="17"/>
    </row>
    <row r="466" spans="2:12" x14ac:dyDescent="0.25">
      <c r="B466" s="42" t="s">
        <v>653</v>
      </c>
      <c r="C466" s="40">
        <v>6</v>
      </c>
      <c r="D466" s="41">
        <f t="shared" si="28"/>
        <v>11.76</v>
      </c>
      <c r="E466" s="40" t="s">
        <v>316</v>
      </c>
      <c r="F466" s="40"/>
      <c r="G466" s="40">
        <f t="shared" si="27"/>
        <v>96</v>
      </c>
      <c r="H466" s="43"/>
      <c r="I466" s="43"/>
      <c r="J466" s="31">
        <v>4.2</v>
      </c>
      <c r="K466" s="33">
        <f t="shared" si="29"/>
        <v>11.76</v>
      </c>
      <c r="L466" s="17"/>
    </row>
    <row r="467" spans="2:12" x14ac:dyDescent="0.25">
      <c r="B467" s="42" t="s">
        <v>654</v>
      </c>
      <c r="C467" s="40">
        <v>19</v>
      </c>
      <c r="D467" s="41">
        <f t="shared" si="28"/>
        <v>40.599999999999994</v>
      </c>
      <c r="E467" s="40" t="s">
        <v>316</v>
      </c>
      <c r="F467" s="40"/>
      <c r="G467" s="40">
        <f t="shared" si="27"/>
        <v>200</v>
      </c>
      <c r="H467" s="43"/>
      <c r="I467" s="43"/>
      <c r="J467" s="31">
        <v>14.5</v>
      </c>
      <c r="K467" s="33">
        <f t="shared" si="29"/>
        <v>40.599999999999994</v>
      </c>
      <c r="L467" s="17"/>
    </row>
    <row r="468" spans="2:12" x14ac:dyDescent="0.25">
      <c r="B468" s="42" t="s">
        <v>655</v>
      </c>
      <c r="C468" s="40">
        <v>10</v>
      </c>
      <c r="D468" s="41">
        <f t="shared" si="28"/>
        <v>20.16</v>
      </c>
      <c r="E468" s="40" t="s">
        <v>319</v>
      </c>
      <c r="F468" s="40"/>
      <c r="G468" s="40">
        <f t="shared" si="27"/>
        <v>128</v>
      </c>
      <c r="H468" s="43"/>
      <c r="I468" s="43"/>
      <c r="J468" s="31">
        <v>7.2</v>
      </c>
      <c r="K468" s="33">
        <f t="shared" si="29"/>
        <v>20.16</v>
      </c>
      <c r="L468" s="17"/>
    </row>
    <row r="469" spans="2:12" x14ac:dyDescent="0.25">
      <c r="B469" s="42" t="s">
        <v>656</v>
      </c>
      <c r="C469" s="40">
        <v>8</v>
      </c>
      <c r="D469" s="41">
        <f t="shared" si="28"/>
        <v>16.239999999999998</v>
      </c>
      <c r="E469" s="40" t="s">
        <v>314</v>
      </c>
      <c r="F469" s="40"/>
      <c r="G469" s="40">
        <f t="shared" si="27"/>
        <v>112</v>
      </c>
      <c r="H469" s="43"/>
      <c r="I469" s="43"/>
      <c r="J469" s="31">
        <v>5.8</v>
      </c>
      <c r="K469" s="33">
        <f t="shared" si="29"/>
        <v>16.239999999999998</v>
      </c>
      <c r="L469" s="17"/>
    </row>
    <row r="470" spans="2:12" x14ac:dyDescent="0.25">
      <c r="B470" s="42" t="s">
        <v>657</v>
      </c>
      <c r="C470" s="40">
        <v>6</v>
      </c>
      <c r="D470" s="41">
        <f t="shared" si="28"/>
        <v>11.76</v>
      </c>
      <c r="E470" s="40" t="s">
        <v>314</v>
      </c>
      <c r="F470" s="40"/>
      <c r="G470" s="40">
        <f t="shared" si="27"/>
        <v>96</v>
      </c>
      <c r="H470" s="43"/>
      <c r="I470" s="43"/>
      <c r="J470" s="31">
        <v>4.2</v>
      </c>
      <c r="K470" s="33">
        <f t="shared" si="29"/>
        <v>11.76</v>
      </c>
      <c r="L470" s="17"/>
    </row>
    <row r="471" spans="2:12" x14ac:dyDescent="0.25">
      <c r="B471" s="42" t="s">
        <v>658</v>
      </c>
      <c r="C471" s="40">
        <v>15</v>
      </c>
      <c r="D471" s="41">
        <f t="shared" si="28"/>
        <v>31.919999999999998</v>
      </c>
      <c r="E471" s="40" t="s">
        <v>314</v>
      </c>
      <c r="F471" s="40"/>
      <c r="G471" s="40">
        <f t="shared" si="27"/>
        <v>168</v>
      </c>
      <c r="H471" s="43"/>
      <c r="I471" s="43"/>
      <c r="J471" s="31">
        <v>11.4</v>
      </c>
      <c r="K471" s="33">
        <f t="shared" si="29"/>
        <v>31.919999999999998</v>
      </c>
      <c r="L471" s="17"/>
    </row>
    <row r="472" spans="2:12" x14ac:dyDescent="0.25">
      <c r="B472" s="42" t="s">
        <v>659</v>
      </c>
      <c r="C472" s="40">
        <v>15</v>
      </c>
      <c r="D472" s="41">
        <f t="shared" si="28"/>
        <v>31.919999999999998</v>
      </c>
      <c r="E472" s="40" t="s">
        <v>312</v>
      </c>
      <c r="F472" s="40"/>
      <c r="G472" s="40">
        <f t="shared" si="27"/>
        <v>168</v>
      </c>
      <c r="H472" s="43"/>
      <c r="I472" s="43"/>
      <c r="J472" s="31">
        <v>11.4</v>
      </c>
      <c r="K472" s="33">
        <f t="shared" si="29"/>
        <v>31.919999999999998</v>
      </c>
      <c r="L472" s="17"/>
    </row>
    <row r="473" spans="2:12" x14ac:dyDescent="0.25">
      <c r="B473" s="42" t="s">
        <v>660</v>
      </c>
      <c r="C473" s="40">
        <v>25</v>
      </c>
      <c r="D473" s="41">
        <f t="shared" si="28"/>
        <v>54.319999999999993</v>
      </c>
      <c r="E473" s="40" t="s">
        <v>311</v>
      </c>
      <c r="F473" s="40"/>
      <c r="G473" s="40">
        <f t="shared" si="27"/>
        <v>248</v>
      </c>
      <c r="H473" s="43"/>
      <c r="I473" s="43"/>
      <c r="J473" s="31">
        <v>19.399999999999999</v>
      </c>
      <c r="K473" s="33">
        <f t="shared" si="29"/>
        <v>54.319999999999993</v>
      </c>
      <c r="L473" s="17"/>
    </row>
    <row r="474" spans="2:12" x14ac:dyDescent="0.25">
      <c r="B474" s="42" t="s">
        <v>661</v>
      </c>
      <c r="C474" s="40">
        <v>28</v>
      </c>
      <c r="D474" s="41">
        <f t="shared" si="28"/>
        <v>61.04</v>
      </c>
      <c r="E474" s="40" t="s">
        <v>310</v>
      </c>
      <c r="F474" s="40"/>
      <c r="G474" s="40">
        <f t="shared" si="27"/>
        <v>272</v>
      </c>
      <c r="H474" s="43"/>
      <c r="I474" s="43"/>
      <c r="J474" s="31">
        <v>21.8</v>
      </c>
      <c r="K474" s="33">
        <f t="shared" si="29"/>
        <v>61.04</v>
      </c>
      <c r="L474" s="17"/>
    </row>
    <row r="475" spans="2:12" x14ac:dyDescent="0.25">
      <c r="B475" s="42" t="s">
        <v>662</v>
      </c>
      <c r="C475" s="40">
        <v>30</v>
      </c>
      <c r="D475" s="41">
        <f t="shared" si="28"/>
        <v>65.52</v>
      </c>
      <c r="E475" s="40" t="s">
        <v>305</v>
      </c>
      <c r="F475" s="40"/>
      <c r="G475" s="40">
        <f t="shared" si="27"/>
        <v>288</v>
      </c>
      <c r="H475" s="43"/>
      <c r="I475" s="43"/>
      <c r="J475" s="31">
        <v>23.4</v>
      </c>
      <c r="K475" s="33">
        <f t="shared" si="29"/>
        <v>65.52</v>
      </c>
      <c r="L475" s="17"/>
    </row>
    <row r="476" spans="2:12" x14ac:dyDescent="0.25">
      <c r="B476" s="42" t="s">
        <v>663</v>
      </c>
      <c r="C476" s="40">
        <v>42</v>
      </c>
      <c r="D476" s="41">
        <f t="shared" si="28"/>
        <v>87.919999999999987</v>
      </c>
      <c r="E476" s="40" t="s">
        <v>309</v>
      </c>
      <c r="F476" s="40"/>
      <c r="G476" s="40">
        <f t="shared" si="27"/>
        <v>384</v>
      </c>
      <c r="H476" s="43"/>
      <c r="I476" s="43"/>
      <c r="J476" s="31">
        <v>31.4</v>
      </c>
      <c r="K476" s="33">
        <f t="shared" si="29"/>
        <v>87.919999999999987</v>
      </c>
      <c r="L476" s="17"/>
    </row>
    <row r="477" spans="2:12" x14ac:dyDescent="0.25">
      <c r="B477" s="42" t="s">
        <v>664</v>
      </c>
      <c r="C477" s="40">
        <v>32</v>
      </c>
      <c r="D477" s="41">
        <f t="shared" si="28"/>
        <v>70</v>
      </c>
      <c r="E477" s="40" t="s">
        <v>309</v>
      </c>
      <c r="F477" s="40"/>
      <c r="G477" s="40">
        <f t="shared" si="27"/>
        <v>304</v>
      </c>
      <c r="H477" s="43"/>
      <c r="I477" s="43"/>
      <c r="J477" s="35">
        <v>25</v>
      </c>
      <c r="K477" s="33">
        <f t="shared" si="29"/>
        <v>70</v>
      </c>
      <c r="L477" s="17"/>
    </row>
    <row r="478" spans="2:12" x14ac:dyDescent="0.25">
      <c r="B478" s="42" t="s">
        <v>665</v>
      </c>
      <c r="C478" s="40">
        <v>34</v>
      </c>
      <c r="D478" s="41">
        <f t="shared" si="28"/>
        <v>74.48</v>
      </c>
      <c r="E478" s="40" t="s">
        <v>309</v>
      </c>
      <c r="F478" s="40"/>
      <c r="G478" s="40">
        <f t="shared" si="27"/>
        <v>320</v>
      </c>
      <c r="H478" s="43"/>
      <c r="I478" s="43"/>
      <c r="J478" s="31">
        <v>26.6</v>
      </c>
      <c r="K478" s="33">
        <f t="shared" si="29"/>
        <v>74.48</v>
      </c>
      <c r="L478" s="17"/>
    </row>
    <row r="479" spans="2:12" x14ac:dyDescent="0.25">
      <c r="B479" s="42" t="s">
        <v>666</v>
      </c>
      <c r="C479" s="40">
        <v>36</v>
      </c>
      <c r="D479" s="41">
        <f t="shared" si="28"/>
        <v>79.52</v>
      </c>
      <c r="E479" s="40" t="s">
        <v>305</v>
      </c>
      <c r="F479" s="40"/>
      <c r="G479" s="40">
        <f t="shared" si="27"/>
        <v>336</v>
      </c>
      <c r="H479" s="43"/>
      <c r="I479" s="43"/>
      <c r="J479" s="31">
        <v>28.4</v>
      </c>
      <c r="K479" s="33">
        <f t="shared" si="29"/>
        <v>79.52</v>
      </c>
      <c r="L479" s="17"/>
    </row>
    <row r="480" spans="2:12" x14ac:dyDescent="0.25">
      <c r="B480" s="42" t="s">
        <v>667</v>
      </c>
      <c r="C480" s="40">
        <v>28</v>
      </c>
      <c r="D480" s="41">
        <f t="shared" si="28"/>
        <v>61.04</v>
      </c>
      <c r="E480" s="40" t="s">
        <v>310</v>
      </c>
      <c r="F480" s="40"/>
      <c r="G480" s="40">
        <f t="shared" si="27"/>
        <v>272</v>
      </c>
      <c r="H480" s="43"/>
      <c r="I480" s="43"/>
      <c r="J480" s="31">
        <v>21.8</v>
      </c>
      <c r="K480" s="33">
        <f t="shared" si="29"/>
        <v>61.04</v>
      </c>
      <c r="L480" s="17"/>
    </row>
    <row r="481" spans="2:12" x14ac:dyDescent="0.25">
      <c r="B481" s="42" t="s">
        <v>668</v>
      </c>
      <c r="C481" s="40">
        <v>30</v>
      </c>
      <c r="D481" s="41">
        <f t="shared" si="28"/>
        <v>65.52</v>
      </c>
      <c r="E481" s="40" t="s">
        <v>312</v>
      </c>
      <c r="F481" s="40"/>
      <c r="G481" s="40">
        <f t="shared" si="27"/>
        <v>288</v>
      </c>
      <c r="H481" s="43"/>
      <c r="I481" s="43"/>
      <c r="J481" s="31">
        <v>23.4</v>
      </c>
      <c r="K481" s="33">
        <f t="shared" si="29"/>
        <v>65.52</v>
      </c>
      <c r="L481" s="17"/>
    </row>
    <row r="482" spans="2:12" x14ac:dyDescent="0.25">
      <c r="B482" s="42" t="s">
        <v>669</v>
      </c>
      <c r="C482" s="40">
        <v>30</v>
      </c>
      <c r="D482" s="41">
        <f t="shared" si="28"/>
        <v>65.52</v>
      </c>
      <c r="E482" s="40" t="s">
        <v>313</v>
      </c>
      <c r="F482" s="40"/>
      <c r="G482" s="40">
        <f t="shared" si="27"/>
        <v>288</v>
      </c>
      <c r="H482" s="43"/>
      <c r="I482" s="43"/>
      <c r="J482" s="31">
        <v>23.4</v>
      </c>
      <c r="K482" s="33">
        <f t="shared" si="29"/>
        <v>65.52</v>
      </c>
      <c r="L482" s="17"/>
    </row>
    <row r="483" spans="2:12" x14ac:dyDescent="0.25">
      <c r="B483" s="42" t="s">
        <v>670</v>
      </c>
      <c r="C483" s="40">
        <v>28</v>
      </c>
      <c r="D483" s="41">
        <f t="shared" si="28"/>
        <v>61.04</v>
      </c>
      <c r="E483" s="40" t="s">
        <v>314</v>
      </c>
      <c r="F483" s="40"/>
      <c r="G483" s="40">
        <f t="shared" si="27"/>
        <v>272</v>
      </c>
      <c r="H483" s="43"/>
      <c r="I483" s="43"/>
      <c r="J483" s="31">
        <v>21.8</v>
      </c>
      <c r="K483" s="33">
        <f t="shared" si="29"/>
        <v>61.04</v>
      </c>
      <c r="L483" s="17"/>
    </row>
    <row r="484" spans="2:12" x14ac:dyDescent="0.25">
      <c r="B484" s="42" t="s">
        <v>671</v>
      </c>
      <c r="C484" s="40">
        <v>28</v>
      </c>
      <c r="D484" s="41">
        <f t="shared" si="28"/>
        <v>61.04</v>
      </c>
      <c r="E484" s="40" t="s">
        <v>319</v>
      </c>
      <c r="F484" s="40"/>
      <c r="G484" s="40">
        <f t="shared" si="27"/>
        <v>272</v>
      </c>
      <c r="H484" s="43"/>
      <c r="I484" s="43"/>
      <c r="J484" s="31">
        <v>21.8</v>
      </c>
      <c r="K484" s="33">
        <f t="shared" si="29"/>
        <v>61.04</v>
      </c>
      <c r="L484" s="17"/>
    </row>
    <row r="485" spans="2:12" x14ac:dyDescent="0.25">
      <c r="B485" s="42" t="s">
        <v>672</v>
      </c>
      <c r="C485" s="40">
        <v>15</v>
      </c>
      <c r="D485" s="41">
        <f t="shared" si="28"/>
        <v>31.919999999999998</v>
      </c>
      <c r="E485" s="40" t="s">
        <v>319</v>
      </c>
      <c r="F485" s="40"/>
      <c r="G485" s="40">
        <f t="shared" si="27"/>
        <v>168</v>
      </c>
      <c r="H485" s="43"/>
      <c r="I485" s="43"/>
      <c r="J485" s="31">
        <v>11.4</v>
      </c>
      <c r="K485" s="33">
        <f t="shared" si="29"/>
        <v>31.919999999999998</v>
      </c>
      <c r="L485" s="17"/>
    </row>
    <row r="486" spans="2:12" x14ac:dyDescent="0.25">
      <c r="B486" s="42" t="s">
        <v>673</v>
      </c>
      <c r="C486" s="40">
        <v>10</v>
      </c>
      <c r="D486" s="41">
        <f t="shared" si="28"/>
        <v>20.16</v>
      </c>
      <c r="E486" s="40" t="s">
        <v>320</v>
      </c>
      <c r="F486" s="40"/>
      <c r="G486" s="40">
        <f t="shared" si="27"/>
        <v>128</v>
      </c>
      <c r="H486" s="43"/>
      <c r="I486" s="43"/>
      <c r="J486" s="31">
        <v>7.2</v>
      </c>
      <c r="K486" s="33">
        <f t="shared" si="29"/>
        <v>20.16</v>
      </c>
      <c r="L486" s="17"/>
    </row>
    <row r="487" spans="2:12" x14ac:dyDescent="0.25">
      <c r="B487" s="42" t="s">
        <v>674</v>
      </c>
      <c r="C487" s="40">
        <v>22</v>
      </c>
      <c r="D487" s="41">
        <f t="shared" si="28"/>
        <v>47.599999999999994</v>
      </c>
      <c r="E487" s="40" t="s">
        <v>317</v>
      </c>
      <c r="F487" s="40"/>
      <c r="G487" s="40">
        <f t="shared" si="27"/>
        <v>224</v>
      </c>
      <c r="H487" s="43"/>
      <c r="I487" s="43"/>
      <c r="J487" s="35">
        <v>17</v>
      </c>
      <c r="K487" s="33">
        <f t="shared" si="29"/>
        <v>47.599999999999994</v>
      </c>
      <c r="L487" s="17"/>
    </row>
    <row r="488" spans="2:12" x14ac:dyDescent="0.25">
      <c r="B488" s="42" t="s">
        <v>675</v>
      </c>
      <c r="C488" s="40">
        <v>12</v>
      </c>
      <c r="D488" s="41">
        <f t="shared" si="28"/>
        <v>25.2</v>
      </c>
      <c r="E488" s="40" t="s">
        <v>317</v>
      </c>
      <c r="F488" s="40"/>
      <c r="G488" s="40">
        <f t="shared" si="27"/>
        <v>144</v>
      </c>
      <c r="H488" s="43"/>
      <c r="I488" s="43"/>
      <c r="J488" s="35">
        <v>9</v>
      </c>
      <c r="K488" s="33">
        <f t="shared" si="29"/>
        <v>25.2</v>
      </c>
      <c r="L488" s="17"/>
    </row>
    <row r="489" spans="2:12" x14ac:dyDescent="0.25">
      <c r="B489" s="42" t="s">
        <v>676</v>
      </c>
      <c r="C489" s="40">
        <v>22</v>
      </c>
      <c r="D489" s="41">
        <f t="shared" si="28"/>
        <v>47.599999999999994</v>
      </c>
      <c r="E489" s="40" t="s">
        <v>319</v>
      </c>
      <c r="F489" s="40"/>
      <c r="G489" s="40">
        <f t="shared" si="27"/>
        <v>224</v>
      </c>
      <c r="H489" s="43"/>
      <c r="I489" s="43"/>
      <c r="J489" s="35">
        <v>17</v>
      </c>
      <c r="K489" s="33">
        <f t="shared" si="29"/>
        <v>47.599999999999994</v>
      </c>
      <c r="L489" s="17"/>
    </row>
    <row r="490" spans="2:12" x14ac:dyDescent="0.25">
      <c r="B490" s="42" t="s">
        <v>677</v>
      </c>
      <c r="C490" s="40">
        <v>16</v>
      </c>
      <c r="D490" s="41">
        <f t="shared" si="28"/>
        <v>33.879999999999995</v>
      </c>
      <c r="E490" s="40" t="s">
        <v>318</v>
      </c>
      <c r="F490" s="40"/>
      <c r="G490" s="40">
        <f t="shared" si="27"/>
        <v>176</v>
      </c>
      <c r="H490" s="43"/>
      <c r="I490" s="43"/>
      <c r="J490" s="31">
        <v>12.1</v>
      </c>
      <c r="K490" s="33">
        <f t="shared" si="29"/>
        <v>33.879999999999995</v>
      </c>
      <c r="L490" s="17"/>
    </row>
    <row r="491" spans="2:12" x14ac:dyDescent="0.25">
      <c r="B491" s="42" t="s">
        <v>678</v>
      </c>
      <c r="C491" s="40">
        <v>5</v>
      </c>
      <c r="D491" s="41">
        <f t="shared" si="28"/>
        <v>8.1199999999999992</v>
      </c>
      <c r="E491" s="40" t="s">
        <v>318</v>
      </c>
      <c r="F491" s="40"/>
      <c r="G491" s="40">
        <f t="shared" si="27"/>
        <v>88</v>
      </c>
      <c r="H491" s="43"/>
      <c r="I491" s="43"/>
      <c r="J491" s="31">
        <v>2.9</v>
      </c>
      <c r="K491" s="33">
        <f t="shared" si="29"/>
        <v>8.1199999999999992</v>
      </c>
      <c r="L491" s="17"/>
    </row>
    <row r="492" spans="2:12" x14ac:dyDescent="0.25">
      <c r="B492" s="42" t="s">
        <v>679</v>
      </c>
      <c r="C492" s="40">
        <v>9</v>
      </c>
      <c r="D492" s="41">
        <f t="shared" si="28"/>
        <v>18.479999999999997</v>
      </c>
      <c r="E492" s="40" t="s">
        <v>194</v>
      </c>
      <c r="F492" s="40"/>
      <c r="G492" s="40">
        <f t="shared" si="27"/>
        <v>120</v>
      </c>
      <c r="H492" s="43"/>
      <c r="I492" s="43"/>
      <c r="J492" s="31">
        <v>6.6</v>
      </c>
      <c r="K492" s="33">
        <f t="shared" si="29"/>
        <v>18.479999999999997</v>
      </c>
      <c r="L492" s="17"/>
    </row>
    <row r="493" spans="2:12" x14ac:dyDescent="0.25">
      <c r="B493" s="42" t="s">
        <v>680</v>
      </c>
      <c r="C493" s="40">
        <v>24</v>
      </c>
      <c r="D493" s="41">
        <f t="shared" si="28"/>
        <v>49.839999999999996</v>
      </c>
      <c r="E493" s="40" t="s">
        <v>315</v>
      </c>
      <c r="F493" s="40"/>
      <c r="G493" s="40">
        <f t="shared" si="27"/>
        <v>240</v>
      </c>
      <c r="H493" s="43"/>
      <c r="I493" s="43"/>
      <c r="J493" s="31">
        <v>17.8</v>
      </c>
      <c r="K493" s="33">
        <f t="shared" si="29"/>
        <v>49.839999999999996</v>
      </c>
      <c r="L493" s="17"/>
    </row>
    <row r="494" spans="2:12" x14ac:dyDescent="0.25">
      <c r="B494" s="42" t="s">
        <v>681</v>
      </c>
      <c r="C494" s="40">
        <v>28</v>
      </c>
      <c r="D494" s="41">
        <f t="shared" si="28"/>
        <v>61.04</v>
      </c>
      <c r="E494" s="40" t="s">
        <v>314</v>
      </c>
      <c r="F494" s="40"/>
      <c r="G494" s="40">
        <f t="shared" si="27"/>
        <v>272</v>
      </c>
      <c r="H494" s="43"/>
      <c r="I494" s="43"/>
      <c r="J494" s="31">
        <v>21.8</v>
      </c>
      <c r="K494" s="33">
        <f t="shared" si="29"/>
        <v>61.04</v>
      </c>
      <c r="L494" s="17"/>
    </row>
    <row r="495" spans="2:12" x14ac:dyDescent="0.25">
      <c r="B495" s="42" t="s">
        <v>682</v>
      </c>
      <c r="C495" s="40">
        <v>32</v>
      </c>
      <c r="D495" s="41">
        <f t="shared" si="28"/>
        <v>70</v>
      </c>
      <c r="E495" s="40" t="s">
        <v>313</v>
      </c>
      <c r="F495" s="40"/>
      <c r="G495" s="40">
        <f t="shared" si="27"/>
        <v>304</v>
      </c>
      <c r="H495" s="43"/>
      <c r="I495" s="43"/>
      <c r="J495" s="35">
        <v>25</v>
      </c>
      <c r="K495" s="33">
        <f t="shared" si="29"/>
        <v>70</v>
      </c>
      <c r="L495" s="17"/>
    </row>
    <row r="496" spans="2:12" x14ac:dyDescent="0.25">
      <c r="B496" s="42" t="s">
        <v>683</v>
      </c>
      <c r="C496" s="40">
        <v>28</v>
      </c>
      <c r="D496" s="41">
        <f t="shared" si="28"/>
        <v>61.04</v>
      </c>
      <c r="E496" s="40" t="s">
        <v>312</v>
      </c>
      <c r="F496" s="40"/>
      <c r="G496" s="40">
        <f t="shared" si="27"/>
        <v>272</v>
      </c>
      <c r="H496" s="43"/>
      <c r="I496" s="43"/>
      <c r="J496" s="31">
        <v>21.8</v>
      </c>
      <c r="K496" s="33">
        <f t="shared" si="29"/>
        <v>61.04</v>
      </c>
      <c r="L496" s="17"/>
    </row>
    <row r="497" spans="2:12" x14ac:dyDescent="0.25">
      <c r="B497" s="42" t="s">
        <v>684</v>
      </c>
      <c r="C497" s="40">
        <v>28</v>
      </c>
      <c r="D497" s="41">
        <f t="shared" si="28"/>
        <v>61.04</v>
      </c>
      <c r="E497" s="40" t="s">
        <v>311</v>
      </c>
      <c r="F497" s="40"/>
      <c r="G497" s="40">
        <f t="shared" si="27"/>
        <v>272</v>
      </c>
      <c r="H497" s="43"/>
      <c r="I497" s="43"/>
      <c r="J497" s="31">
        <v>21.8</v>
      </c>
      <c r="K497" s="33">
        <f t="shared" si="29"/>
        <v>61.04</v>
      </c>
      <c r="L497" s="17"/>
    </row>
    <row r="498" spans="2:12" x14ac:dyDescent="0.25">
      <c r="B498" s="42" t="s">
        <v>685</v>
      </c>
      <c r="C498" s="40">
        <v>28</v>
      </c>
      <c r="D498" s="41">
        <f t="shared" si="28"/>
        <v>61.04</v>
      </c>
      <c r="E498" s="40" t="s">
        <v>310</v>
      </c>
      <c r="F498" s="40"/>
      <c r="G498" s="40">
        <f t="shared" si="27"/>
        <v>272</v>
      </c>
      <c r="H498" s="43"/>
      <c r="I498" s="43"/>
      <c r="J498" s="31">
        <v>21.8</v>
      </c>
      <c r="K498" s="33">
        <f t="shared" si="29"/>
        <v>61.04</v>
      </c>
      <c r="L498" s="17"/>
    </row>
    <row r="499" spans="2:12" x14ac:dyDescent="0.25">
      <c r="B499" s="42" t="s">
        <v>686</v>
      </c>
      <c r="C499" s="40">
        <v>36</v>
      </c>
      <c r="D499" s="41">
        <f t="shared" si="28"/>
        <v>79.52</v>
      </c>
      <c r="E499" s="40" t="s">
        <v>305</v>
      </c>
      <c r="F499" s="40"/>
      <c r="G499" s="40">
        <f t="shared" si="27"/>
        <v>336</v>
      </c>
      <c r="H499" s="43"/>
      <c r="I499" s="43"/>
      <c r="J499" s="31">
        <v>28.4</v>
      </c>
      <c r="K499" s="33">
        <f t="shared" si="29"/>
        <v>79.52</v>
      </c>
      <c r="L499" s="17"/>
    </row>
    <row r="500" spans="2:12" x14ac:dyDescent="0.25">
      <c r="B500" s="42" t="s">
        <v>687</v>
      </c>
      <c r="C500" s="40">
        <v>38</v>
      </c>
      <c r="D500" s="41">
        <f t="shared" si="28"/>
        <v>83.44</v>
      </c>
      <c r="E500" s="40" t="s">
        <v>309</v>
      </c>
      <c r="F500" s="40"/>
      <c r="G500" s="40">
        <f t="shared" si="27"/>
        <v>352</v>
      </c>
      <c r="H500" s="43"/>
      <c r="I500" s="43"/>
      <c r="J500" s="31">
        <v>29.8</v>
      </c>
      <c r="K500" s="33">
        <f t="shared" si="29"/>
        <v>83.44</v>
      </c>
      <c r="L500" s="17"/>
    </row>
    <row r="501" spans="2:12" x14ac:dyDescent="0.25">
      <c r="B501" s="42" t="s">
        <v>688</v>
      </c>
      <c r="C501" s="40">
        <v>32</v>
      </c>
      <c r="D501" s="41">
        <f t="shared" si="28"/>
        <v>70</v>
      </c>
      <c r="E501" s="40" t="s">
        <v>309</v>
      </c>
      <c r="F501" s="40"/>
      <c r="G501" s="40">
        <f t="shared" si="27"/>
        <v>304</v>
      </c>
      <c r="H501" s="43"/>
      <c r="I501" s="43"/>
      <c r="J501" s="35">
        <v>25</v>
      </c>
      <c r="K501" s="33">
        <f t="shared" si="29"/>
        <v>70</v>
      </c>
      <c r="L501" s="17"/>
    </row>
    <row r="502" spans="2:12" x14ac:dyDescent="0.25">
      <c r="B502" s="42" t="s">
        <v>689</v>
      </c>
      <c r="C502" s="40">
        <v>32</v>
      </c>
      <c r="D502" s="41">
        <f t="shared" si="28"/>
        <v>70</v>
      </c>
      <c r="E502" s="40" t="s">
        <v>305</v>
      </c>
      <c r="F502" s="40"/>
      <c r="G502" s="40">
        <f t="shared" si="27"/>
        <v>304</v>
      </c>
      <c r="H502" s="43"/>
      <c r="I502" s="43"/>
      <c r="J502" s="35">
        <v>25</v>
      </c>
      <c r="K502" s="33">
        <f t="shared" si="29"/>
        <v>70</v>
      </c>
      <c r="L502" s="17"/>
    </row>
    <row r="503" spans="2:12" x14ac:dyDescent="0.25">
      <c r="B503" s="42" t="s">
        <v>690</v>
      </c>
      <c r="C503" s="40">
        <v>30</v>
      </c>
      <c r="D503" s="41">
        <f t="shared" si="28"/>
        <v>65.52</v>
      </c>
      <c r="E503" s="40" t="s">
        <v>310</v>
      </c>
      <c r="F503" s="40"/>
      <c r="G503" s="40">
        <f t="shared" si="27"/>
        <v>288</v>
      </c>
      <c r="H503" s="43"/>
      <c r="I503" s="43"/>
      <c r="J503" s="31">
        <v>23.4</v>
      </c>
      <c r="K503" s="33">
        <f t="shared" si="29"/>
        <v>65.52</v>
      </c>
      <c r="L503" s="17"/>
    </row>
    <row r="504" spans="2:12" x14ac:dyDescent="0.25">
      <c r="B504" s="42" t="s">
        <v>691</v>
      </c>
      <c r="C504" s="40">
        <v>20</v>
      </c>
      <c r="D504" s="41">
        <f t="shared" si="28"/>
        <v>43.12</v>
      </c>
      <c r="E504" s="40" t="s">
        <v>311</v>
      </c>
      <c r="F504" s="40"/>
      <c r="G504" s="40">
        <f t="shared" si="27"/>
        <v>208</v>
      </c>
      <c r="H504" s="43"/>
      <c r="I504" s="43"/>
      <c r="J504" s="31">
        <v>15.4</v>
      </c>
      <c r="K504" s="33">
        <f t="shared" si="29"/>
        <v>43.12</v>
      </c>
      <c r="L504" s="17"/>
    </row>
    <row r="505" spans="2:12" x14ac:dyDescent="0.25">
      <c r="B505" s="42" t="s">
        <v>692</v>
      </c>
      <c r="C505" s="40">
        <v>22</v>
      </c>
      <c r="D505" s="41">
        <f t="shared" si="28"/>
        <v>47.599999999999994</v>
      </c>
      <c r="E505" s="40" t="s">
        <v>312</v>
      </c>
      <c r="F505" s="40"/>
      <c r="G505" s="40">
        <f t="shared" si="27"/>
        <v>224</v>
      </c>
      <c r="H505" s="43"/>
      <c r="I505" s="43"/>
      <c r="J505" s="35">
        <v>17</v>
      </c>
      <c r="K505" s="33">
        <f t="shared" si="29"/>
        <v>47.599999999999994</v>
      </c>
      <c r="L505" s="17"/>
    </row>
    <row r="506" spans="2:12" x14ac:dyDescent="0.25">
      <c r="B506" s="42" t="s">
        <v>693</v>
      </c>
      <c r="C506" s="40">
        <v>34</v>
      </c>
      <c r="D506" s="41">
        <f t="shared" si="28"/>
        <v>74.48</v>
      </c>
      <c r="E506" s="40" t="s">
        <v>313</v>
      </c>
      <c r="F506" s="40"/>
      <c r="G506" s="40">
        <f t="shared" si="27"/>
        <v>320</v>
      </c>
      <c r="H506" s="43"/>
      <c r="I506" s="43"/>
      <c r="J506" s="31">
        <v>26.6</v>
      </c>
      <c r="K506" s="33">
        <f t="shared" si="29"/>
        <v>74.48</v>
      </c>
      <c r="L506" s="17"/>
    </row>
    <row r="507" spans="2:12" x14ac:dyDescent="0.25">
      <c r="B507" s="42" t="s">
        <v>694</v>
      </c>
      <c r="C507" s="40">
        <v>29</v>
      </c>
      <c r="D507" s="41">
        <f t="shared" si="28"/>
        <v>63.28</v>
      </c>
      <c r="E507" s="40" t="s">
        <v>314</v>
      </c>
      <c r="F507" s="40"/>
      <c r="G507" s="40">
        <f t="shared" si="27"/>
        <v>280</v>
      </c>
      <c r="H507" s="43"/>
      <c r="I507" s="43"/>
      <c r="J507" s="31">
        <v>22.6</v>
      </c>
      <c r="K507" s="33">
        <f t="shared" si="29"/>
        <v>63.28</v>
      </c>
      <c r="L507" s="17"/>
    </row>
    <row r="508" spans="2:12" x14ac:dyDescent="0.25">
      <c r="B508" s="42" t="s">
        <v>271</v>
      </c>
      <c r="C508" s="40">
        <v>25</v>
      </c>
      <c r="D508" s="41">
        <f t="shared" si="28"/>
        <v>54.319999999999993</v>
      </c>
      <c r="E508" s="40" t="s">
        <v>315</v>
      </c>
      <c r="F508" s="40"/>
      <c r="G508" s="40">
        <f t="shared" si="27"/>
        <v>248</v>
      </c>
      <c r="H508" s="43"/>
      <c r="I508" s="43"/>
      <c r="J508" s="31">
        <v>19.399999999999999</v>
      </c>
      <c r="K508" s="33">
        <f t="shared" si="29"/>
        <v>54.319999999999993</v>
      </c>
      <c r="L508" s="17"/>
    </row>
    <row r="509" spans="2:12" x14ac:dyDescent="0.25">
      <c r="B509" s="25" t="s">
        <v>358</v>
      </c>
      <c r="C509" s="26"/>
      <c r="D509" s="30">
        <f>SUM(D393:D508)</f>
        <v>4018.28</v>
      </c>
      <c r="E509" s="26"/>
      <c r="F509" s="26"/>
      <c r="G509" s="30">
        <f>SUM(G393:G508)</f>
        <v>20744</v>
      </c>
      <c r="H509" s="17"/>
      <c r="I509" s="17"/>
      <c r="J509" s="45"/>
      <c r="K509" s="34">
        <f>SUM(K393:K508)</f>
        <v>4018.28</v>
      </c>
    </row>
    <row r="510" spans="2:12" x14ac:dyDescent="0.25">
      <c r="B510" s="112" t="s">
        <v>321</v>
      </c>
      <c r="C510" s="112"/>
      <c r="D510" s="112"/>
      <c r="E510" s="112"/>
      <c r="F510" s="112"/>
      <c r="G510" s="112"/>
      <c r="H510" s="17"/>
      <c r="I510" s="17"/>
      <c r="J510" s="32"/>
      <c r="K510" s="32"/>
    </row>
    <row r="511" spans="2:12" x14ac:dyDescent="0.25">
      <c r="B511" s="27" t="s">
        <v>695</v>
      </c>
      <c r="C511" s="28">
        <v>6</v>
      </c>
      <c r="D511" s="29">
        <f t="shared" ref="D511:D563" si="30">K511</f>
        <v>11.76</v>
      </c>
      <c r="E511" s="28" t="s">
        <v>748</v>
      </c>
      <c r="F511" s="28"/>
      <c r="G511" s="28">
        <f t="shared" ref="G511:G563" si="31">($R$5*(C511+2*$R$4))</f>
        <v>96</v>
      </c>
      <c r="J511" s="31">
        <v>4.2</v>
      </c>
      <c r="K511" s="33">
        <f t="shared" ref="K511:K563" si="32">J511*2.8</f>
        <v>11.76</v>
      </c>
    </row>
    <row r="512" spans="2:12" x14ac:dyDescent="0.25">
      <c r="B512" s="27" t="s">
        <v>696</v>
      </c>
      <c r="C512" s="28">
        <v>4</v>
      </c>
      <c r="D512" s="29">
        <f t="shared" si="30"/>
        <v>5.88</v>
      </c>
      <c r="E512" s="28" t="s">
        <v>748</v>
      </c>
      <c r="F512" s="28"/>
      <c r="G512" s="28">
        <f t="shared" si="31"/>
        <v>80</v>
      </c>
      <c r="J512" s="31">
        <v>2.1</v>
      </c>
      <c r="K512" s="33">
        <f t="shared" si="32"/>
        <v>5.88</v>
      </c>
    </row>
    <row r="513" spans="2:11" x14ac:dyDescent="0.25">
      <c r="B513" s="27" t="s">
        <v>697</v>
      </c>
      <c r="C513" s="28">
        <v>6</v>
      </c>
      <c r="D513" s="29">
        <f t="shared" si="30"/>
        <v>11.76</v>
      </c>
      <c r="E513" s="28" t="s">
        <v>748</v>
      </c>
      <c r="F513" s="28"/>
      <c r="G513" s="28">
        <f t="shared" si="31"/>
        <v>96</v>
      </c>
      <c r="J513" s="31">
        <v>4.2</v>
      </c>
      <c r="K513" s="33">
        <f t="shared" si="32"/>
        <v>11.76</v>
      </c>
    </row>
    <row r="514" spans="2:11" x14ac:dyDescent="0.25">
      <c r="B514" s="27" t="s">
        <v>698</v>
      </c>
      <c r="C514" s="28">
        <v>8</v>
      </c>
      <c r="D514" s="29">
        <f t="shared" si="30"/>
        <v>16.239999999999998</v>
      </c>
      <c r="E514" s="28" t="s">
        <v>748</v>
      </c>
      <c r="F514" s="28"/>
      <c r="G514" s="28">
        <f t="shared" si="31"/>
        <v>112</v>
      </c>
      <c r="J514" s="31">
        <v>5.8</v>
      </c>
      <c r="K514" s="33">
        <f t="shared" si="32"/>
        <v>16.239999999999998</v>
      </c>
    </row>
    <row r="515" spans="2:11" x14ac:dyDescent="0.25">
      <c r="B515" s="27" t="s">
        <v>699</v>
      </c>
      <c r="C515" s="28">
        <v>6</v>
      </c>
      <c r="D515" s="29">
        <f t="shared" si="30"/>
        <v>11.76</v>
      </c>
      <c r="E515" s="28" t="s">
        <v>748</v>
      </c>
      <c r="F515" s="28"/>
      <c r="G515" s="28">
        <f t="shared" si="31"/>
        <v>96</v>
      </c>
      <c r="J515" s="31">
        <v>4.2</v>
      </c>
      <c r="K515" s="33">
        <f t="shared" si="32"/>
        <v>11.76</v>
      </c>
    </row>
    <row r="516" spans="2:11" x14ac:dyDescent="0.25">
      <c r="B516" s="27" t="s">
        <v>700</v>
      </c>
      <c r="C516" s="28">
        <v>6</v>
      </c>
      <c r="D516" s="29">
        <f t="shared" si="30"/>
        <v>11.76</v>
      </c>
      <c r="E516" s="28" t="s">
        <v>749</v>
      </c>
      <c r="F516" s="28"/>
      <c r="G516" s="28">
        <f t="shared" si="31"/>
        <v>96</v>
      </c>
      <c r="J516" s="31">
        <v>4.2</v>
      </c>
      <c r="K516" s="33">
        <f t="shared" si="32"/>
        <v>11.76</v>
      </c>
    </row>
    <row r="517" spans="2:11" x14ac:dyDescent="0.25">
      <c r="B517" s="27" t="s">
        <v>701</v>
      </c>
      <c r="C517" s="28">
        <v>4</v>
      </c>
      <c r="D517" s="29">
        <f t="shared" si="30"/>
        <v>5.88</v>
      </c>
      <c r="E517" s="28" t="s">
        <v>749</v>
      </c>
      <c r="F517" s="28"/>
      <c r="G517" s="28">
        <f t="shared" si="31"/>
        <v>80</v>
      </c>
      <c r="J517" s="31">
        <v>2.1</v>
      </c>
      <c r="K517" s="33">
        <f t="shared" si="32"/>
        <v>5.88</v>
      </c>
    </row>
    <row r="518" spans="2:11" x14ac:dyDescent="0.25">
      <c r="B518" s="27" t="s">
        <v>702</v>
      </c>
      <c r="C518" s="28">
        <v>10</v>
      </c>
      <c r="D518" s="29">
        <f t="shared" si="30"/>
        <v>20.16</v>
      </c>
      <c r="E518" s="28" t="s">
        <v>749</v>
      </c>
      <c r="F518" s="28"/>
      <c r="G518" s="28">
        <f t="shared" si="31"/>
        <v>128</v>
      </c>
      <c r="J518" s="31">
        <v>7.2</v>
      </c>
      <c r="K518" s="33">
        <f t="shared" si="32"/>
        <v>20.16</v>
      </c>
    </row>
    <row r="519" spans="2:11" x14ac:dyDescent="0.25">
      <c r="B519" s="27" t="s">
        <v>703</v>
      </c>
      <c r="C519" s="28">
        <v>10</v>
      </c>
      <c r="D519" s="29">
        <f t="shared" si="30"/>
        <v>20.16</v>
      </c>
      <c r="E519" s="28" t="s">
        <v>749</v>
      </c>
      <c r="F519" s="28"/>
      <c r="G519" s="28">
        <f t="shared" si="31"/>
        <v>128</v>
      </c>
      <c r="J519" s="31">
        <v>7.2</v>
      </c>
      <c r="K519" s="33">
        <f t="shared" si="32"/>
        <v>20.16</v>
      </c>
    </row>
    <row r="520" spans="2:11" x14ac:dyDescent="0.25">
      <c r="B520" s="27" t="s">
        <v>704</v>
      </c>
      <c r="C520" s="28">
        <v>4</v>
      </c>
      <c r="D520" s="29">
        <f t="shared" si="30"/>
        <v>5.88</v>
      </c>
      <c r="E520" s="28" t="s">
        <v>749</v>
      </c>
      <c r="F520" s="28"/>
      <c r="G520" s="28">
        <f t="shared" si="31"/>
        <v>80</v>
      </c>
      <c r="J520" s="31">
        <v>2.1</v>
      </c>
      <c r="K520" s="33">
        <f t="shared" si="32"/>
        <v>5.88</v>
      </c>
    </row>
    <row r="521" spans="2:11" x14ac:dyDescent="0.25">
      <c r="B521" s="27" t="s">
        <v>705</v>
      </c>
      <c r="C521" s="28">
        <v>8</v>
      </c>
      <c r="D521" s="29">
        <f t="shared" si="30"/>
        <v>16.239999999999998</v>
      </c>
      <c r="E521" s="28" t="s">
        <v>749</v>
      </c>
      <c r="F521" s="28"/>
      <c r="G521" s="28">
        <f t="shared" si="31"/>
        <v>112</v>
      </c>
      <c r="J521" s="31">
        <v>5.8</v>
      </c>
      <c r="K521" s="33">
        <f t="shared" si="32"/>
        <v>16.239999999999998</v>
      </c>
    </row>
    <row r="522" spans="2:11" x14ac:dyDescent="0.25">
      <c r="B522" s="27" t="s">
        <v>706</v>
      </c>
      <c r="C522" s="28">
        <v>8</v>
      </c>
      <c r="D522" s="29">
        <f t="shared" si="30"/>
        <v>16.239999999999998</v>
      </c>
      <c r="E522" s="28" t="s">
        <v>749</v>
      </c>
      <c r="F522" s="28"/>
      <c r="G522" s="28">
        <f t="shared" si="31"/>
        <v>112</v>
      </c>
      <c r="J522" s="31">
        <v>5.8</v>
      </c>
      <c r="K522" s="33">
        <f t="shared" si="32"/>
        <v>16.239999999999998</v>
      </c>
    </row>
    <row r="523" spans="2:11" x14ac:dyDescent="0.25">
      <c r="B523" s="27" t="s">
        <v>707</v>
      </c>
      <c r="C523" s="28">
        <v>10</v>
      </c>
      <c r="D523" s="29">
        <f t="shared" si="30"/>
        <v>20.16</v>
      </c>
      <c r="E523" s="28" t="s">
        <v>749</v>
      </c>
      <c r="F523" s="28"/>
      <c r="G523" s="28">
        <f t="shared" si="31"/>
        <v>128</v>
      </c>
      <c r="J523" s="31">
        <v>7.2</v>
      </c>
      <c r="K523" s="33">
        <f t="shared" si="32"/>
        <v>20.16</v>
      </c>
    </row>
    <row r="524" spans="2:11" x14ac:dyDescent="0.25">
      <c r="B524" s="27" t="s">
        <v>708</v>
      </c>
      <c r="C524" s="28">
        <v>8</v>
      </c>
      <c r="D524" s="29">
        <f t="shared" si="30"/>
        <v>16.239999999999998</v>
      </c>
      <c r="E524" s="28" t="s">
        <v>749</v>
      </c>
      <c r="F524" s="28"/>
      <c r="G524" s="28">
        <f t="shared" si="31"/>
        <v>112</v>
      </c>
      <c r="J524" s="31">
        <v>5.8</v>
      </c>
      <c r="K524" s="33">
        <f t="shared" si="32"/>
        <v>16.239999999999998</v>
      </c>
    </row>
    <row r="525" spans="2:11" x14ac:dyDescent="0.25">
      <c r="B525" s="27" t="s">
        <v>709</v>
      </c>
      <c r="C525" s="28">
        <v>5</v>
      </c>
      <c r="D525" s="29">
        <f t="shared" si="30"/>
        <v>8.1199999999999992</v>
      </c>
      <c r="E525" s="28" t="s">
        <v>749</v>
      </c>
      <c r="F525" s="28"/>
      <c r="G525" s="28">
        <f t="shared" si="31"/>
        <v>88</v>
      </c>
      <c r="J525" s="31">
        <v>2.9</v>
      </c>
      <c r="K525" s="33">
        <f t="shared" si="32"/>
        <v>8.1199999999999992</v>
      </c>
    </row>
    <row r="526" spans="2:11" x14ac:dyDescent="0.25">
      <c r="B526" s="27" t="s">
        <v>710</v>
      </c>
      <c r="C526" s="28">
        <v>7</v>
      </c>
      <c r="D526" s="29">
        <f t="shared" si="30"/>
        <v>14</v>
      </c>
      <c r="E526" s="28" t="s">
        <v>750</v>
      </c>
      <c r="F526" s="28"/>
      <c r="G526" s="28">
        <f t="shared" si="31"/>
        <v>104</v>
      </c>
      <c r="J526" s="35">
        <v>5</v>
      </c>
      <c r="K526" s="33">
        <f t="shared" si="32"/>
        <v>14</v>
      </c>
    </row>
    <row r="527" spans="2:11" x14ac:dyDescent="0.25">
      <c r="B527" s="27" t="s">
        <v>711</v>
      </c>
      <c r="C527" s="28">
        <v>8</v>
      </c>
      <c r="D527" s="29">
        <f t="shared" si="30"/>
        <v>16.239999999999998</v>
      </c>
      <c r="E527" s="28" t="s">
        <v>750</v>
      </c>
      <c r="F527" s="28"/>
      <c r="G527" s="28">
        <f t="shared" si="31"/>
        <v>112</v>
      </c>
      <c r="J527" s="31">
        <v>5.8</v>
      </c>
      <c r="K527" s="33">
        <f t="shared" si="32"/>
        <v>16.239999999999998</v>
      </c>
    </row>
    <row r="528" spans="2:11" x14ac:dyDescent="0.25">
      <c r="B528" s="27" t="s">
        <v>712</v>
      </c>
      <c r="C528" s="28">
        <v>6</v>
      </c>
      <c r="D528" s="29">
        <f t="shared" si="30"/>
        <v>11.76</v>
      </c>
      <c r="E528" s="28" t="s">
        <v>750</v>
      </c>
      <c r="F528" s="28"/>
      <c r="G528" s="28">
        <f t="shared" si="31"/>
        <v>96</v>
      </c>
      <c r="J528" s="31">
        <v>4.2</v>
      </c>
      <c r="K528" s="33">
        <f t="shared" si="32"/>
        <v>11.76</v>
      </c>
    </row>
    <row r="529" spans="2:11" x14ac:dyDescent="0.25">
      <c r="B529" s="27" t="s">
        <v>713</v>
      </c>
      <c r="C529" s="28">
        <v>7</v>
      </c>
      <c r="D529" s="29">
        <f t="shared" si="30"/>
        <v>14</v>
      </c>
      <c r="E529" s="28" t="s">
        <v>750</v>
      </c>
      <c r="F529" s="28"/>
      <c r="G529" s="28">
        <f t="shared" si="31"/>
        <v>104</v>
      </c>
      <c r="J529" s="35">
        <v>5</v>
      </c>
      <c r="K529" s="33">
        <f t="shared" si="32"/>
        <v>14</v>
      </c>
    </row>
    <row r="530" spans="2:11" x14ac:dyDescent="0.25">
      <c r="B530" s="27" t="s">
        <v>714</v>
      </c>
      <c r="C530" s="28">
        <v>5</v>
      </c>
      <c r="D530" s="29">
        <f t="shared" si="30"/>
        <v>8.1199999999999992</v>
      </c>
      <c r="E530" s="28" t="s">
        <v>750</v>
      </c>
      <c r="F530" s="28"/>
      <c r="G530" s="28">
        <f t="shared" si="31"/>
        <v>88</v>
      </c>
      <c r="J530" s="31">
        <v>2.9</v>
      </c>
      <c r="K530" s="33">
        <f t="shared" si="32"/>
        <v>8.1199999999999992</v>
      </c>
    </row>
    <row r="531" spans="2:11" x14ac:dyDescent="0.25">
      <c r="B531" s="27" t="s">
        <v>715</v>
      </c>
      <c r="C531" s="28">
        <v>7</v>
      </c>
      <c r="D531" s="29">
        <f t="shared" si="30"/>
        <v>14</v>
      </c>
      <c r="E531" s="28" t="s">
        <v>331</v>
      </c>
      <c r="F531" s="28"/>
      <c r="G531" s="28">
        <f t="shared" si="31"/>
        <v>104</v>
      </c>
      <c r="J531" s="35">
        <v>5</v>
      </c>
      <c r="K531" s="33">
        <f t="shared" si="32"/>
        <v>14</v>
      </c>
    </row>
    <row r="532" spans="2:11" x14ac:dyDescent="0.25">
      <c r="B532" s="27" t="s">
        <v>716</v>
      </c>
      <c r="C532" s="28">
        <v>5</v>
      </c>
      <c r="D532" s="29">
        <f t="shared" si="30"/>
        <v>8.1199999999999992</v>
      </c>
      <c r="E532" s="28" t="s">
        <v>331</v>
      </c>
      <c r="F532" s="28"/>
      <c r="G532" s="28">
        <f t="shared" si="31"/>
        <v>88</v>
      </c>
      <c r="J532" s="31">
        <v>2.9</v>
      </c>
      <c r="K532" s="33">
        <f t="shared" si="32"/>
        <v>8.1199999999999992</v>
      </c>
    </row>
    <row r="533" spans="2:11" x14ac:dyDescent="0.25">
      <c r="B533" s="27" t="s">
        <v>717</v>
      </c>
      <c r="C533" s="28">
        <v>5</v>
      </c>
      <c r="D533" s="29">
        <f t="shared" si="30"/>
        <v>8.1199999999999992</v>
      </c>
      <c r="E533" s="28" t="s">
        <v>331</v>
      </c>
      <c r="F533" s="28"/>
      <c r="G533" s="28">
        <f t="shared" si="31"/>
        <v>88</v>
      </c>
      <c r="J533" s="31">
        <v>2.9</v>
      </c>
      <c r="K533" s="33">
        <f t="shared" si="32"/>
        <v>8.1199999999999992</v>
      </c>
    </row>
    <row r="534" spans="2:11" x14ac:dyDescent="0.25">
      <c r="B534" s="27" t="s">
        <v>718</v>
      </c>
      <c r="C534" s="28">
        <v>4</v>
      </c>
      <c r="D534" s="29">
        <f t="shared" si="30"/>
        <v>5.88</v>
      </c>
      <c r="E534" s="28" t="s">
        <v>331</v>
      </c>
      <c r="F534" s="28"/>
      <c r="G534" s="28">
        <f t="shared" si="31"/>
        <v>80</v>
      </c>
      <c r="J534" s="31">
        <v>2.1</v>
      </c>
      <c r="K534" s="33">
        <f t="shared" si="32"/>
        <v>5.88</v>
      </c>
    </row>
    <row r="535" spans="2:11" x14ac:dyDescent="0.25">
      <c r="B535" s="27" t="s">
        <v>719</v>
      </c>
      <c r="C535" s="28">
        <v>10</v>
      </c>
      <c r="D535" s="29">
        <f t="shared" si="30"/>
        <v>20.16</v>
      </c>
      <c r="E535" s="28" t="s">
        <v>331</v>
      </c>
      <c r="F535" s="28"/>
      <c r="G535" s="28">
        <f t="shared" si="31"/>
        <v>128</v>
      </c>
      <c r="J535" s="31">
        <v>7.2</v>
      </c>
      <c r="K535" s="33">
        <f t="shared" si="32"/>
        <v>20.16</v>
      </c>
    </row>
    <row r="536" spans="2:11" x14ac:dyDescent="0.25">
      <c r="B536" s="27" t="s">
        <v>720</v>
      </c>
      <c r="C536" s="28">
        <v>3</v>
      </c>
      <c r="D536" s="29">
        <f t="shared" si="30"/>
        <v>5.04</v>
      </c>
      <c r="E536" s="28" t="s">
        <v>330</v>
      </c>
      <c r="F536" s="28"/>
      <c r="G536" s="28">
        <f t="shared" si="31"/>
        <v>72</v>
      </c>
      <c r="J536" s="31">
        <v>1.8</v>
      </c>
      <c r="K536" s="33">
        <f t="shared" si="32"/>
        <v>5.04</v>
      </c>
    </row>
    <row r="537" spans="2:11" x14ac:dyDescent="0.25">
      <c r="B537" s="27" t="s">
        <v>721</v>
      </c>
      <c r="C537" s="28">
        <v>3</v>
      </c>
      <c r="D537" s="29">
        <f t="shared" si="30"/>
        <v>5.04</v>
      </c>
      <c r="E537" s="28" t="s">
        <v>327</v>
      </c>
      <c r="F537" s="28"/>
      <c r="G537" s="28">
        <f t="shared" si="31"/>
        <v>72</v>
      </c>
      <c r="J537" s="31">
        <v>1.8</v>
      </c>
      <c r="K537" s="33">
        <f t="shared" si="32"/>
        <v>5.04</v>
      </c>
    </row>
    <row r="538" spans="2:11" x14ac:dyDescent="0.25">
      <c r="B538" s="27" t="s">
        <v>722</v>
      </c>
      <c r="C538" s="28">
        <v>4</v>
      </c>
      <c r="D538" s="29">
        <f t="shared" si="30"/>
        <v>5.88</v>
      </c>
      <c r="E538" s="28" t="s">
        <v>327</v>
      </c>
      <c r="F538" s="28"/>
      <c r="G538" s="28">
        <f t="shared" si="31"/>
        <v>80</v>
      </c>
      <c r="J538" s="31">
        <v>2.1</v>
      </c>
      <c r="K538" s="33">
        <f t="shared" si="32"/>
        <v>5.88</v>
      </c>
    </row>
    <row r="539" spans="2:11" x14ac:dyDescent="0.25">
      <c r="B539" s="27" t="s">
        <v>723</v>
      </c>
      <c r="C539" s="28">
        <v>5</v>
      </c>
      <c r="D539" s="29">
        <f t="shared" si="30"/>
        <v>8.1199999999999992</v>
      </c>
      <c r="E539" s="28" t="s">
        <v>329</v>
      </c>
      <c r="F539" s="28"/>
      <c r="G539" s="28">
        <f t="shared" si="31"/>
        <v>88</v>
      </c>
      <c r="J539" s="31">
        <v>2.9</v>
      </c>
      <c r="K539" s="33">
        <f t="shared" si="32"/>
        <v>8.1199999999999992</v>
      </c>
    </row>
    <row r="540" spans="2:11" x14ac:dyDescent="0.25">
      <c r="B540" s="27" t="s">
        <v>724</v>
      </c>
      <c r="C540" s="28">
        <v>5</v>
      </c>
      <c r="D540" s="29">
        <f t="shared" si="30"/>
        <v>8.1199999999999992</v>
      </c>
      <c r="E540" s="28" t="s">
        <v>329</v>
      </c>
      <c r="F540" s="28"/>
      <c r="G540" s="28">
        <f t="shared" si="31"/>
        <v>88</v>
      </c>
      <c r="J540" s="31">
        <v>2.9</v>
      </c>
      <c r="K540" s="33">
        <f t="shared" si="32"/>
        <v>8.1199999999999992</v>
      </c>
    </row>
    <row r="541" spans="2:11" x14ac:dyDescent="0.25">
      <c r="B541" s="27" t="s">
        <v>725</v>
      </c>
      <c r="C541" s="28">
        <v>3</v>
      </c>
      <c r="D541" s="29">
        <f t="shared" si="30"/>
        <v>5.04</v>
      </c>
      <c r="E541" s="28" t="s">
        <v>328</v>
      </c>
      <c r="F541" s="28"/>
      <c r="G541" s="28">
        <f t="shared" si="31"/>
        <v>72</v>
      </c>
      <c r="J541" s="31">
        <v>1.8</v>
      </c>
      <c r="K541" s="33">
        <f t="shared" si="32"/>
        <v>5.04</v>
      </c>
    </row>
    <row r="542" spans="2:11" x14ac:dyDescent="0.25">
      <c r="B542" s="27" t="s">
        <v>726</v>
      </c>
      <c r="C542" s="28">
        <v>5</v>
      </c>
      <c r="D542" s="29">
        <f t="shared" si="30"/>
        <v>8.1199999999999992</v>
      </c>
      <c r="E542" s="28" t="s">
        <v>328</v>
      </c>
      <c r="F542" s="28"/>
      <c r="G542" s="28">
        <f t="shared" si="31"/>
        <v>88</v>
      </c>
      <c r="J542" s="31">
        <v>2.9</v>
      </c>
      <c r="K542" s="33">
        <f t="shared" si="32"/>
        <v>8.1199999999999992</v>
      </c>
    </row>
    <row r="543" spans="2:11" x14ac:dyDescent="0.25">
      <c r="B543" s="27" t="s">
        <v>727</v>
      </c>
      <c r="C543" s="28">
        <v>3</v>
      </c>
      <c r="D543" s="29">
        <f t="shared" si="30"/>
        <v>5.04</v>
      </c>
      <c r="E543" s="28" t="s">
        <v>326</v>
      </c>
      <c r="F543" s="28"/>
      <c r="G543" s="28">
        <f t="shared" si="31"/>
        <v>72</v>
      </c>
      <c r="J543" s="31">
        <v>1.8</v>
      </c>
      <c r="K543" s="33">
        <f t="shared" si="32"/>
        <v>5.04</v>
      </c>
    </row>
    <row r="544" spans="2:11" x14ac:dyDescent="0.25">
      <c r="B544" s="27" t="s">
        <v>728</v>
      </c>
      <c r="C544" s="28">
        <v>7</v>
      </c>
      <c r="D544" s="29">
        <f t="shared" si="30"/>
        <v>14</v>
      </c>
      <c r="E544" s="28" t="s">
        <v>326</v>
      </c>
      <c r="F544" s="28"/>
      <c r="G544" s="28">
        <f t="shared" si="31"/>
        <v>104</v>
      </c>
      <c r="J544" s="35">
        <v>5</v>
      </c>
      <c r="K544" s="33">
        <f t="shared" si="32"/>
        <v>14</v>
      </c>
    </row>
    <row r="545" spans="2:11" x14ac:dyDescent="0.25">
      <c r="B545" s="27" t="s">
        <v>729</v>
      </c>
      <c r="C545" s="28">
        <v>5</v>
      </c>
      <c r="D545" s="29">
        <f t="shared" si="30"/>
        <v>8.1199999999999992</v>
      </c>
      <c r="E545" s="28" t="s">
        <v>325</v>
      </c>
      <c r="F545" s="28"/>
      <c r="G545" s="28">
        <f t="shared" si="31"/>
        <v>88</v>
      </c>
      <c r="J545" s="31">
        <v>2.9</v>
      </c>
      <c r="K545" s="33">
        <f t="shared" si="32"/>
        <v>8.1199999999999992</v>
      </c>
    </row>
    <row r="546" spans="2:11" x14ac:dyDescent="0.25">
      <c r="B546" s="27" t="s">
        <v>730</v>
      </c>
      <c r="C546" s="28">
        <v>8</v>
      </c>
      <c r="D546" s="29">
        <f t="shared" si="30"/>
        <v>16.239999999999998</v>
      </c>
      <c r="E546" s="28" t="s">
        <v>325</v>
      </c>
      <c r="F546" s="28"/>
      <c r="G546" s="28">
        <f t="shared" si="31"/>
        <v>112</v>
      </c>
      <c r="J546" s="31">
        <v>5.8</v>
      </c>
      <c r="K546" s="33">
        <f t="shared" si="32"/>
        <v>16.239999999999998</v>
      </c>
    </row>
    <row r="547" spans="2:11" x14ac:dyDescent="0.25">
      <c r="B547" s="27" t="s">
        <v>731</v>
      </c>
      <c r="C547" s="28">
        <v>5</v>
      </c>
      <c r="D547" s="29">
        <f t="shared" si="30"/>
        <v>8.1199999999999992</v>
      </c>
      <c r="E547" s="28" t="s">
        <v>325</v>
      </c>
      <c r="F547" s="28"/>
      <c r="G547" s="28">
        <f t="shared" si="31"/>
        <v>88</v>
      </c>
      <c r="J547" s="31">
        <v>2.9</v>
      </c>
      <c r="K547" s="33">
        <f t="shared" si="32"/>
        <v>8.1199999999999992</v>
      </c>
    </row>
    <row r="548" spans="2:11" x14ac:dyDescent="0.25">
      <c r="B548" s="27" t="s">
        <v>732</v>
      </c>
      <c r="C548" s="28">
        <v>12</v>
      </c>
      <c r="D548" s="29">
        <f t="shared" si="30"/>
        <v>25.2</v>
      </c>
      <c r="E548" s="28" t="s">
        <v>325</v>
      </c>
      <c r="F548" s="28"/>
      <c r="G548" s="28">
        <f t="shared" si="31"/>
        <v>144</v>
      </c>
      <c r="J548" s="35">
        <v>9</v>
      </c>
      <c r="K548" s="33">
        <f t="shared" si="32"/>
        <v>25.2</v>
      </c>
    </row>
    <row r="549" spans="2:11" x14ac:dyDescent="0.25">
      <c r="B549" s="27" t="s">
        <v>733</v>
      </c>
      <c r="C549" s="28">
        <v>6</v>
      </c>
      <c r="D549" s="29">
        <f t="shared" si="30"/>
        <v>11.76</v>
      </c>
      <c r="E549" s="28" t="s">
        <v>325</v>
      </c>
      <c r="F549" s="28"/>
      <c r="G549" s="28">
        <f t="shared" si="31"/>
        <v>96</v>
      </c>
      <c r="J549" s="31">
        <v>4.2</v>
      </c>
      <c r="K549" s="33">
        <f t="shared" si="32"/>
        <v>11.76</v>
      </c>
    </row>
    <row r="550" spans="2:11" x14ac:dyDescent="0.25">
      <c r="B550" s="27" t="s">
        <v>734</v>
      </c>
      <c r="C550" s="28">
        <v>10</v>
      </c>
      <c r="D550" s="29">
        <f t="shared" si="30"/>
        <v>20.16</v>
      </c>
      <c r="E550" s="28" t="s">
        <v>325</v>
      </c>
      <c r="F550" s="28"/>
      <c r="G550" s="28">
        <f t="shared" si="31"/>
        <v>128</v>
      </c>
      <c r="J550" s="31">
        <v>7.2</v>
      </c>
      <c r="K550" s="33">
        <f t="shared" si="32"/>
        <v>20.16</v>
      </c>
    </row>
    <row r="551" spans="2:11" x14ac:dyDescent="0.25">
      <c r="B551" s="27" t="s">
        <v>735</v>
      </c>
      <c r="C551" s="28">
        <v>3</v>
      </c>
      <c r="D551" s="29">
        <f t="shared" si="30"/>
        <v>5.04</v>
      </c>
      <c r="E551" s="28" t="s">
        <v>325</v>
      </c>
      <c r="F551" s="28"/>
      <c r="G551" s="28">
        <f t="shared" si="31"/>
        <v>72</v>
      </c>
      <c r="J551" s="31">
        <v>1.8</v>
      </c>
      <c r="K551" s="33">
        <f t="shared" si="32"/>
        <v>5.04</v>
      </c>
    </row>
    <row r="552" spans="2:11" x14ac:dyDescent="0.25">
      <c r="B552" s="27" t="s">
        <v>736</v>
      </c>
      <c r="C552" s="28">
        <v>4</v>
      </c>
      <c r="D552" s="29">
        <f t="shared" si="30"/>
        <v>5.88</v>
      </c>
      <c r="E552" s="28" t="s">
        <v>324</v>
      </c>
      <c r="F552" s="28"/>
      <c r="G552" s="28">
        <f t="shared" si="31"/>
        <v>80</v>
      </c>
      <c r="J552" s="31">
        <v>2.1</v>
      </c>
      <c r="K552" s="33">
        <f t="shared" si="32"/>
        <v>5.88</v>
      </c>
    </row>
    <row r="553" spans="2:11" x14ac:dyDescent="0.25">
      <c r="B553" s="27" t="s">
        <v>737</v>
      </c>
      <c r="C553" s="28">
        <v>4</v>
      </c>
      <c r="D553" s="29">
        <f t="shared" si="30"/>
        <v>5.88</v>
      </c>
      <c r="E553" s="28" t="s">
        <v>324</v>
      </c>
      <c r="F553" s="28"/>
      <c r="G553" s="28">
        <f t="shared" si="31"/>
        <v>80</v>
      </c>
      <c r="J553" s="31">
        <v>2.1</v>
      </c>
      <c r="K553" s="33">
        <f t="shared" si="32"/>
        <v>5.88</v>
      </c>
    </row>
    <row r="554" spans="2:11" x14ac:dyDescent="0.25">
      <c r="B554" s="27" t="s">
        <v>738</v>
      </c>
      <c r="C554" s="28">
        <v>8</v>
      </c>
      <c r="D554" s="29">
        <f t="shared" si="30"/>
        <v>16.239999999999998</v>
      </c>
      <c r="E554" s="28" t="s">
        <v>324</v>
      </c>
      <c r="F554" s="28"/>
      <c r="G554" s="28">
        <f t="shared" si="31"/>
        <v>112</v>
      </c>
      <c r="J554" s="31">
        <v>5.8</v>
      </c>
      <c r="K554" s="33">
        <f t="shared" si="32"/>
        <v>16.239999999999998</v>
      </c>
    </row>
    <row r="555" spans="2:11" x14ac:dyDescent="0.25">
      <c r="B555" s="27" t="s">
        <v>739</v>
      </c>
      <c r="C555" s="28">
        <v>5</v>
      </c>
      <c r="D555" s="29">
        <f t="shared" si="30"/>
        <v>8.1199999999999992</v>
      </c>
      <c r="E555" s="28" t="s">
        <v>324</v>
      </c>
      <c r="F555" s="28"/>
      <c r="G555" s="28">
        <f t="shared" si="31"/>
        <v>88</v>
      </c>
      <c r="J555" s="31">
        <v>2.9</v>
      </c>
      <c r="K555" s="33">
        <f t="shared" si="32"/>
        <v>8.1199999999999992</v>
      </c>
    </row>
    <row r="556" spans="2:11" x14ac:dyDescent="0.25">
      <c r="B556" s="27" t="s">
        <v>740</v>
      </c>
      <c r="C556" s="28">
        <v>5</v>
      </c>
      <c r="D556" s="29">
        <f t="shared" si="30"/>
        <v>8.1199999999999992</v>
      </c>
      <c r="E556" s="28" t="s">
        <v>323</v>
      </c>
      <c r="F556" s="28"/>
      <c r="G556" s="28">
        <f t="shared" si="31"/>
        <v>88</v>
      </c>
      <c r="J556" s="31">
        <v>2.9</v>
      </c>
      <c r="K556" s="33">
        <f t="shared" si="32"/>
        <v>8.1199999999999992</v>
      </c>
    </row>
    <row r="557" spans="2:11" x14ac:dyDescent="0.25">
      <c r="B557" s="27" t="s">
        <v>741</v>
      </c>
      <c r="C557" s="28">
        <v>6</v>
      </c>
      <c r="D557" s="29">
        <f t="shared" si="30"/>
        <v>11.76</v>
      </c>
      <c r="E557" s="28" t="s">
        <v>323</v>
      </c>
      <c r="F557" s="28"/>
      <c r="G557" s="28">
        <f t="shared" si="31"/>
        <v>96</v>
      </c>
      <c r="J557" s="31">
        <v>4.2</v>
      </c>
      <c r="K557" s="33">
        <f t="shared" si="32"/>
        <v>11.76</v>
      </c>
    </row>
    <row r="558" spans="2:11" x14ac:dyDescent="0.25">
      <c r="B558" s="27" t="s">
        <v>742</v>
      </c>
      <c r="C558" s="28">
        <v>9</v>
      </c>
      <c r="D558" s="29">
        <f t="shared" si="30"/>
        <v>18.479999999999997</v>
      </c>
      <c r="E558" s="28" t="s">
        <v>323</v>
      </c>
      <c r="F558" s="28"/>
      <c r="G558" s="28">
        <f t="shared" si="31"/>
        <v>120</v>
      </c>
      <c r="J558" s="31">
        <v>6.6</v>
      </c>
      <c r="K558" s="33">
        <f t="shared" si="32"/>
        <v>18.479999999999997</v>
      </c>
    </row>
    <row r="559" spans="2:11" x14ac:dyDescent="0.25">
      <c r="B559" s="27" t="s">
        <v>743</v>
      </c>
      <c r="C559" s="28">
        <v>8</v>
      </c>
      <c r="D559" s="29">
        <f t="shared" si="30"/>
        <v>16.239999999999998</v>
      </c>
      <c r="E559" s="28" t="s">
        <v>323</v>
      </c>
      <c r="F559" s="28"/>
      <c r="G559" s="28">
        <f t="shared" si="31"/>
        <v>112</v>
      </c>
      <c r="J559" s="31">
        <v>5.8</v>
      </c>
      <c r="K559" s="33">
        <f t="shared" si="32"/>
        <v>16.239999999999998</v>
      </c>
    </row>
    <row r="560" spans="2:11" x14ac:dyDescent="0.25">
      <c r="B560" s="27" t="s">
        <v>744</v>
      </c>
      <c r="C560" s="28">
        <v>7</v>
      </c>
      <c r="D560" s="29">
        <f t="shared" si="30"/>
        <v>14</v>
      </c>
      <c r="E560" s="28" t="s">
        <v>323</v>
      </c>
      <c r="F560" s="28"/>
      <c r="G560" s="28">
        <f t="shared" si="31"/>
        <v>104</v>
      </c>
      <c r="J560" s="35">
        <v>5</v>
      </c>
      <c r="K560" s="33">
        <f t="shared" si="32"/>
        <v>14</v>
      </c>
    </row>
    <row r="561" spans="2:11" x14ac:dyDescent="0.25">
      <c r="B561" s="27" t="s">
        <v>745</v>
      </c>
      <c r="C561" s="28">
        <v>4</v>
      </c>
      <c r="D561" s="29">
        <f t="shared" si="30"/>
        <v>5.88</v>
      </c>
      <c r="E561" s="28" t="s">
        <v>322</v>
      </c>
      <c r="F561" s="28"/>
      <c r="G561" s="28">
        <f t="shared" si="31"/>
        <v>80</v>
      </c>
      <c r="J561" s="31">
        <v>2.1</v>
      </c>
      <c r="K561" s="33">
        <f t="shared" si="32"/>
        <v>5.88</v>
      </c>
    </row>
    <row r="562" spans="2:11" x14ac:dyDescent="0.25">
      <c r="B562" s="27" t="s">
        <v>746</v>
      </c>
      <c r="C562" s="28">
        <v>6</v>
      </c>
      <c r="D562" s="29">
        <f t="shared" si="30"/>
        <v>11.76</v>
      </c>
      <c r="E562" s="28" t="s">
        <v>322</v>
      </c>
      <c r="F562" s="28"/>
      <c r="G562" s="28">
        <f t="shared" si="31"/>
        <v>96</v>
      </c>
      <c r="J562" s="31">
        <v>4.2</v>
      </c>
      <c r="K562" s="33">
        <f t="shared" si="32"/>
        <v>11.76</v>
      </c>
    </row>
    <row r="563" spans="2:11" x14ac:dyDescent="0.25">
      <c r="B563" s="27" t="s">
        <v>747</v>
      </c>
      <c r="C563" s="28">
        <v>4</v>
      </c>
      <c r="D563" s="29">
        <f t="shared" si="30"/>
        <v>5.88</v>
      </c>
      <c r="E563" s="28" t="s">
        <v>322</v>
      </c>
      <c r="F563" s="28"/>
      <c r="G563" s="28">
        <f t="shared" si="31"/>
        <v>80</v>
      </c>
      <c r="J563" s="31">
        <v>2.1</v>
      </c>
      <c r="K563" s="33">
        <f t="shared" si="32"/>
        <v>5.88</v>
      </c>
    </row>
    <row r="564" spans="2:11" x14ac:dyDescent="0.25">
      <c r="B564" s="25" t="s">
        <v>359</v>
      </c>
      <c r="C564" s="26"/>
      <c r="D564" s="30">
        <f>SUM(D511:D563)</f>
        <v>605.92000000000019</v>
      </c>
      <c r="E564" s="26"/>
      <c r="F564" s="26"/>
      <c r="G564" s="26">
        <f>SUM(G511:G563)</f>
        <v>5136</v>
      </c>
      <c r="H564" s="17"/>
      <c r="I564" s="17"/>
      <c r="J564" s="32"/>
      <c r="K564" s="34">
        <f>SUM(K511:K563)</f>
        <v>605.92000000000019</v>
      </c>
    </row>
    <row r="565" spans="2:11" x14ac:dyDescent="0.25">
      <c r="B565" s="25" t="s">
        <v>361</v>
      </c>
      <c r="C565" s="26"/>
      <c r="D565" s="30">
        <f>SUM(D564,D509,D391)</f>
        <v>6830.3200000000015</v>
      </c>
      <c r="E565" s="26"/>
      <c r="F565" s="26"/>
      <c r="G565" s="30">
        <f>SUM(G564,G509,G391)</f>
        <v>42104</v>
      </c>
      <c r="H565" s="17"/>
      <c r="I565" s="17"/>
      <c r="J565" s="32"/>
      <c r="K565" s="32"/>
    </row>
    <row r="566" spans="2:11" x14ac:dyDescent="0.25">
      <c r="B566" s="113" t="s">
        <v>362</v>
      </c>
      <c r="C566" s="112"/>
      <c r="D566" s="111">
        <f>SUM(D565,D233)</f>
        <v>14499.279999999995</v>
      </c>
      <c r="E566" s="112"/>
      <c r="F566" s="112"/>
      <c r="G566" s="111">
        <f>SUM(G565,G233)</f>
        <v>72576</v>
      </c>
    </row>
    <row r="567" spans="2:11" x14ac:dyDescent="0.25">
      <c r="B567" s="114"/>
      <c r="C567" s="112"/>
      <c r="D567" s="112"/>
      <c r="E567" s="112"/>
      <c r="F567" s="112"/>
      <c r="G567" s="112"/>
    </row>
    <row r="568" spans="2:11" x14ac:dyDescent="0.25">
      <c r="B568" s="114"/>
      <c r="C568" s="112"/>
      <c r="D568" s="112"/>
      <c r="E568" s="112"/>
      <c r="F568" s="112"/>
      <c r="G568" s="112"/>
    </row>
  </sheetData>
  <mergeCells count="33">
    <mergeCell ref="B2:G2"/>
    <mergeCell ref="K239:K240"/>
    <mergeCell ref="I7:I10"/>
    <mergeCell ref="K7:K10"/>
    <mergeCell ref="J7:J10"/>
    <mergeCell ref="B392:G392"/>
    <mergeCell ref="F235:F238"/>
    <mergeCell ref="G235:G238"/>
    <mergeCell ref="B236:B238"/>
    <mergeCell ref="C236:C238"/>
    <mergeCell ref="D236:D238"/>
    <mergeCell ref="B510:G510"/>
    <mergeCell ref="G7:G10"/>
    <mergeCell ref="D8:D10"/>
    <mergeCell ref="B7:D7"/>
    <mergeCell ref="B11:G11"/>
    <mergeCell ref="B12:G12"/>
    <mergeCell ref="B8:B10"/>
    <mergeCell ref="C8:C10"/>
    <mergeCell ref="E7:E10"/>
    <mergeCell ref="F7:F10"/>
    <mergeCell ref="B21:G21"/>
    <mergeCell ref="B48:G48"/>
    <mergeCell ref="B239:G239"/>
    <mergeCell ref="B240:G240"/>
    <mergeCell ref="B235:D235"/>
    <mergeCell ref="E235:E238"/>
    <mergeCell ref="G566:G568"/>
    <mergeCell ref="B566:B568"/>
    <mergeCell ref="C566:C568"/>
    <mergeCell ref="D566:D568"/>
    <mergeCell ref="E566:E568"/>
    <mergeCell ref="F566:F568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03C8F-0217-4954-8972-4EDBE6A11B4F}">
  <dimension ref="B2:G24"/>
  <sheetViews>
    <sheetView workbookViewId="0">
      <selection activeCell="G34" sqref="G34"/>
    </sheetView>
  </sheetViews>
  <sheetFormatPr defaultRowHeight="12.75" x14ac:dyDescent="0.2"/>
  <cols>
    <col min="1" max="1" width="9.140625" style="1"/>
    <col min="2" max="2" width="10.42578125" style="1" bestFit="1" customWidth="1"/>
    <col min="3" max="3" width="9.140625" style="1"/>
    <col min="4" max="4" width="15.85546875" style="1" bestFit="1" customWidth="1"/>
    <col min="5" max="5" width="10.7109375" style="1" bestFit="1" customWidth="1"/>
    <col min="6" max="6" width="12.42578125" style="1" bestFit="1" customWidth="1"/>
    <col min="7" max="7" width="47.28515625" style="1" bestFit="1" customWidth="1"/>
    <col min="8" max="16384" width="9.140625" style="1"/>
  </cols>
  <sheetData>
    <row r="2" spans="2:7" x14ac:dyDescent="0.2">
      <c r="B2" s="89" t="s">
        <v>790</v>
      </c>
      <c r="C2" s="89"/>
      <c r="D2" s="89"/>
      <c r="E2" s="89"/>
      <c r="F2" s="89"/>
      <c r="G2" s="89"/>
    </row>
    <row r="4" spans="2:7" ht="12.75" customHeight="1" x14ac:dyDescent="0.2">
      <c r="B4" s="92" t="s">
        <v>363</v>
      </c>
      <c r="C4" s="91" t="s">
        <v>365</v>
      </c>
      <c r="D4" s="91" t="s">
        <v>364</v>
      </c>
      <c r="E4" s="91" t="s">
        <v>830</v>
      </c>
      <c r="F4" s="120" t="s">
        <v>873</v>
      </c>
      <c r="G4" s="91" t="s">
        <v>369</v>
      </c>
    </row>
    <row r="5" spans="2:7" x14ac:dyDescent="0.2">
      <c r="B5" s="92"/>
      <c r="C5" s="92"/>
      <c r="D5" s="92"/>
      <c r="E5" s="92"/>
      <c r="F5" s="121"/>
      <c r="G5" s="92"/>
    </row>
    <row r="6" spans="2:7" x14ac:dyDescent="0.2">
      <c r="B6" s="92"/>
      <c r="C6" s="92"/>
      <c r="D6" s="92"/>
      <c r="E6" s="92"/>
      <c r="F6" s="121"/>
      <c r="G6" s="92"/>
    </row>
    <row r="7" spans="2:7" x14ac:dyDescent="0.2">
      <c r="B7" s="92"/>
      <c r="C7" s="92"/>
      <c r="D7" s="92"/>
      <c r="E7" s="92"/>
      <c r="F7" s="122"/>
      <c r="G7" s="92"/>
    </row>
    <row r="8" spans="2:7" x14ac:dyDescent="0.2">
      <c r="B8" s="3" t="s">
        <v>831</v>
      </c>
      <c r="C8" s="3">
        <v>0.05</v>
      </c>
      <c r="D8" s="3" t="s">
        <v>366</v>
      </c>
      <c r="E8" s="5">
        <v>1</v>
      </c>
      <c r="F8" s="5" t="s">
        <v>367</v>
      </c>
      <c r="G8" s="44" t="s">
        <v>848</v>
      </c>
    </row>
    <row r="9" spans="2:7" x14ac:dyDescent="0.2">
      <c r="B9" s="3" t="s">
        <v>832</v>
      </c>
      <c r="C9" s="3">
        <v>0.48</v>
      </c>
      <c r="D9" s="3" t="s">
        <v>366</v>
      </c>
      <c r="E9" s="5">
        <v>1</v>
      </c>
      <c r="F9" s="5" t="s">
        <v>367</v>
      </c>
      <c r="G9" s="44" t="s">
        <v>847</v>
      </c>
    </row>
    <row r="10" spans="2:7" x14ac:dyDescent="0.2">
      <c r="B10" s="3" t="s">
        <v>833</v>
      </c>
      <c r="C10" s="3">
        <v>0.45</v>
      </c>
      <c r="D10" s="3" t="s">
        <v>366</v>
      </c>
      <c r="E10" s="5">
        <v>1</v>
      </c>
      <c r="F10" s="5" t="s">
        <v>367</v>
      </c>
      <c r="G10" s="44" t="s">
        <v>854</v>
      </c>
    </row>
    <row r="11" spans="2:7" x14ac:dyDescent="0.2">
      <c r="B11" s="3" t="s">
        <v>834</v>
      </c>
      <c r="C11" s="3">
        <v>0.32</v>
      </c>
      <c r="D11" s="3" t="s">
        <v>366</v>
      </c>
      <c r="E11" s="5"/>
      <c r="F11" s="5" t="s">
        <v>367</v>
      </c>
      <c r="G11" s="44" t="s">
        <v>854</v>
      </c>
    </row>
    <row r="12" spans="2:7" x14ac:dyDescent="0.2">
      <c r="B12" s="3" t="s">
        <v>835</v>
      </c>
      <c r="C12" s="3">
        <v>0.97</v>
      </c>
      <c r="D12" s="3" t="s">
        <v>366</v>
      </c>
      <c r="E12" s="5"/>
      <c r="F12" s="5" t="s">
        <v>367</v>
      </c>
      <c r="G12" s="44" t="s">
        <v>849</v>
      </c>
    </row>
    <row r="13" spans="2:7" x14ac:dyDescent="0.2">
      <c r="B13" s="3" t="s">
        <v>836</v>
      </c>
      <c r="C13" s="3">
        <v>3.66</v>
      </c>
      <c r="D13" s="3" t="s">
        <v>367</v>
      </c>
      <c r="E13" s="5"/>
      <c r="F13" s="5" t="s">
        <v>367</v>
      </c>
      <c r="G13" s="44" t="s">
        <v>850</v>
      </c>
    </row>
    <row r="14" spans="2:7" x14ac:dyDescent="0.2">
      <c r="B14" s="3" t="s">
        <v>837</v>
      </c>
      <c r="C14" s="18">
        <v>0.3</v>
      </c>
      <c r="D14" s="3" t="s">
        <v>366</v>
      </c>
      <c r="E14" s="5">
        <v>1</v>
      </c>
      <c r="F14" s="5" t="s">
        <v>367</v>
      </c>
      <c r="G14" s="44" t="s">
        <v>851</v>
      </c>
    </row>
    <row r="15" spans="2:7" x14ac:dyDescent="0.2">
      <c r="B15" s="3" t="s">
        <v>838</v>
      </c>
      <c r="C15" s="3">
        <v>0.39</v>
      </c>
      <c r="D15" s="3" t="s">
        <v>366</v>
      </c>
      <c r="E15" s="5">
        <v>1</v>
      </c>
      <c r="F15" s="5" t="s">
        <v>367</v>
      </c>
      <c r="G15" s="44" t="s">
        <v>852</v>
      </c>
    </row>
    <row r="16" spans="2:7" x14ac:dyDescent="0.2">
      <c r="B16" s="3" t="s">
        <v>839</v>
      </c>
      <c r="C16" s="3">
        <v>0.47</v>
      </c>
      <c r="D16" s="3" t="s">
        <v>366</v>
      </c>
      <c r="E16" s="5">
        <v>1</v>
      </c>
      <c r="F16" s="5" t="s">
        <v>367</v>
      </c>
      <c r="G16" s="44" t="s">
        <v>853</v>
      </c>
    </row>
    <row r="17" spans="2:7" x14ac:dyDescent="0.2">
      <c r="B17" s="3" t="s">
        <v>840</v>
      </c>
      <c r="C17" s="3">
        <v>1.55</v>
      </c>
      <c r="D17" s="3" t="s">
        <v>367</v>
      </c>
      <c r="E17" s="5">
        <v>1</v>
      </c>
      <c r="F17" s="5" t="s">
        <v>367</v>
      </c>
      <c r="G17" s="44" t="s">
        <v>855</v>
      </c>
    </row>
    <row r="18" spans="2:7" x14ac:dyDescent="0.2">
      <c r="B18" s="3" t="s">
        <v>841</v>
      </c>
      <c r="C18" s="18">
        <v>1</v>
      </c>
      <c r="D18" s="3" t="s">
        <v>367</v>
      </c>
      <c r="E18" s="5">
        <v>1</v>
      </c>
      <c r="F18" s="5" t="s">
        <v>367</v>
      </c>
      <c r="G18" s="44" t="s">
        <v>856</v>
      </c>
    </row>
    <row r="19" spans="2:7" x14ac:dyDescent="0.2">
      <c r="B19" s="3" t="s">
        <v>842</v>
      </c>
      <c r="C19" s="3">
        <v>0.28999999999999998</v>
      </c>
      <c r="D19" s="3" t="s">
        <v>367</v>
      </c>
      <c r="E19" s="5">
        <v>1</v>
      </c>
      <c r="F19" s="5" t="s">
        <v>367</v>
      </c>
      <c r="G19" s="44" t="s">
        <v>857</v>
      </c>
    </row>
    <row r="20" spans="2:7" x14ac:dyDescent="0.2">
      <c r="B20" s="3" t="s">
        <v>843</v>
      </c>
      <c r="C20" s="3">
        <v>0.63</v>
      </c>
      <c r="D20" s="3" t="s">
        <v>366</v>
      </c>
      <c r="E20" s="5"/>
      <c r="F20" s="5" t="s">
        <v>367</v>
      </c>
      <c r="G20" s="44" t="s">
        <v>858</v>
      </c>
    </row>
    <row r="21" spans="2:7" x14ac:dyDescent="0.2">
      <c r="B21" s="3" t="s">
        <v>844</v>
      </c>
      <c r="C21" s="3">
        <v>0.33</v>
      </c>
      <c r="D21" s="3" t="s">
        <v>366</v>
      </c>
      <c r="E21" s="5"/>
      <c r="F21" s="5" t="s">
        <v>367</v>
      </c>
      <c r="G21" s="44" t="s">
        <v>859</v>
      </c>
    </row>
    <row r="22" spans="2:7" x14ac:dyDescent="0.2">
      <c r="B22" s="3" t="s">
        <v>845</v>
      </c>
      <c r="C22" s="3">
        <v>2.38</v>
      </c>
      <c r="D22" s="3" t="s">
        <v>367</v>
      </c>
      <c r="E22" s="5"/>
      <c r="F22" s="5" t="s">
        <v>367</v>
      </c>
      <c r="G22" s="44" t="s">
        <v>860</v>
      </c>
    </row>
    <row r="23" spans="2:7" x14ac:dyDescent="0.2">
      <c r="B23" s="3" t="s">
        <v>846</v>
      </c>
      <c r="C23" s="3">
        <v>1.94</v>
      </c>
      <c r="D23" s="3" t="s">
        <v>367</v>
      </c>
      <c r="E23" s="5"/>
      <c r="F23" s="5" t="s">
        <v>366</v>
      </c>
      <c r="G23" s="44" t="s">
        <v>861</v>
      </c>
    </row>
    <row r="24" spans="2:7" x14ac:dyDescent="0.2">
      <c r="B24" s="3" t="s">
        <v>874</v>
      </c>
      <c r="C24" s="3">
        <v>1.57</v>
      </c>
      <c r="D24" s="3" t="s">
        <v>367</v>
      </c>
      <c r="E24" s="5">
        <v>3</v>
      </c>
      <c r="F24" s="5" t="s">
        <v>367</v>
      </c>
      <c r="G24" s="44" t="s">
        <v>875</v>
      </c>
    </row>
  </sheetData>
  <mergeCells count="7">
    <mergeCell ref="G4:G7"/>
    <mergeCell ref="B2:G2"/>
    <mergeCell ref="F4:F7"/>
    <mergeCell ref="B4:B7"/>
    <mergeCell ref="C4:C7"/>
    <mergeCell ref="D4:D7"/>
    <mergeCell ref="E4:E7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FAA6-87D4-4ED9-A9D1-4A488797BBB4}">
  <dimension ref="B2:E14"/>
  <sheetViews>
    <sheetView workbookViewId="0">
      <selection activeCell="E20" sqref="E20"/>
    </sheetView>
  </sheetViews>
  <sheetFormatPr defaultRowHeight="12.75" x14ac:dyDescent="0.2"/>
  <cols>
    <col min="1" max="1" width="9.140625" style="1"/>
    <col min="2" max="2" width="26.28515625" style="1" bestFit="1" customWidth="1"/>
    <col min="3" max="3" width="14.5703125" style="1" bestFit="1" customWidth="1"/>
    <col min="4" max="4" width="14.7109375" style="1" bestFit="1" customWidth="1"/>
    <col min="5" max="5" width="31.140625" style="1" bestFit="1" customWidth="1"/>
    <col min="6" max="16384" width="9.140625" style="1"/>
  </cols>
  <sheetData>
    <row r="2" spans="2:5" x14ac:dyDescent="0.2">
      <c r="B2" s="89" t="s">
        <v>754</v>
      </c>
      <c r="C2" s="89"/>
      <c r="D2" s="89"/>
      <c r="E2" s="89"/>
    </row>
    <row r="4" spans="2:5" x14ac:dyDescent="0.2">
      <c r="B4" s="90" t="s">
        <v>371</v>
      </c>
      <c r="C4" s="90" t="s">
        <v>372</v>
      </c>
      <c r="D4" s="90" t="s">
        <v>373</v>
      </c>
      <c r="E4" s="99" t="s">
        <v>374</v>
      </c>
    </row>
    <row r="5" spans="2:5" x14ac:dyDescent="0.2">
      <c r="B5" s="90"/>
      <c r="C5" s="90"/>
      <c r="D5" s="90"/>
      <c r="E5" s="90"/>
    </row>
    <row r="6" spans="2:5" x14ac:dyDescent="0.2">
      <c r="B6" s="19" t="s">
        <v>375</v>
      </c>
      <c r="C6" s="3">
        <v>13151</v>
      </c>
      <c r="D6" s="3" t="s">
        <v>376</v>
      </c>
      <c r="E6" s="3" t="s">
        <v>377</v>
      </c>
    </row>
    <row r="7" spans="2:5" ht="38.25" x14ac:dyDescent="0.2">
      <c r="B7" s="36" t="s">
        <v>378</v>
      </c>
      <c r="C7" s="37" t="s">
        <v>370</v>
      </c>
      <c r="D7" s="38" t="s">
        <v>383</v>
      </c>
      <c r="E7" s="19" t="s">
        <v>379</v>
      </c>
    </row>
    <row r="8" spans="2:5" ht="51" x14ac:dyDescent="0.2">
      <c r="B8" s="37" t="s">
        <v>380</v>
      </c>
      <c r="C8" s="37" t="s">
        <v>370</v>
      </c>
      <c r="D8" s="37" t="s">
        <v>381</v>
      </c>
      <c r="E8" s="19" t="s">
        <v>382</v>
      </c>
    </row>
    <row r="9" spans="2:5" ht="76.5" x14ac:dyDescent="0.2">
      <c r="B9" s="38" t="s">
        <v>398</v>
      </c>
      <c r="C9" s="37" t="s">
        <v>370</v>
      </c>
      <c r="D9" s="37" t="s">
        <v>384</v>
      </c>
      <c r="E9" s="19" t="s">
        <v>399</v>
      </c>
    </row>
    <row r="10" spans="2:5" x14ac:dyDescent="0.2">
      <c r="B10" s="90" t="s">
        <v>385</v>
      </c>
      <c r="C10" s="90" t="s">
        <v>386</v>
      </c>
      <c r="D10" s="90" t="s">
        <v>387</v>
      </c>
      <c r="E10" s="99" t="s">
        <v>374</v>
      </c>
    </row>
    <row r="11" spans="2:5" x14ac:dyDescent="0.2">
      <c r="B11" s="90"/>
      <c r="C11" s="90"/>
      <c r="D11" s="90"/>
      <c r="E11" s="90"/>
    </row>
    <row r="12" spans="2:5" ht="25.5" x14ac:dyDescent="0.2">
      <c r="B12" s="38" t="s">
        <v>388</v>
      </c>
      <c r="C12" s="39" t="s">
        <v>389</v>
      </c>
      <c r="D12" s="39" t="s">
        <v>390</v>
      </c>
      <c r="E12" s="19" t="s">
        <v>391</v>
      </c>
    </row>
    <row r="13" spans="2:5" ht="25.5" x14ac:dyDescent="0.2">
      <c r="B13" s="38" t="s">
        <v>392</v>
      </c>
      <c r="C13" s="39" t="s">
        <v>393</v>
      </c>
      <c r="D13" s="39" t="s">
        <v>394</v>
      </c>
      <c r="E13" s="19" t="s">
        <v>395</v>
      </c>
    </row>
    <row r="14" spans="2:5" ht="25.5" x14ac:dyDescent="0.2">
      <c r="B14" s="38" t="s">
        <v>397</v>
      </c>
      <c r="C14" s="39" t="s">
        <v>393</v>
      </c>
      <c r="D14" s="39" t="s">
        <v>390</v>
      </c>
      <c r="E14" s="19" t="s">
        <v>396</v>
      </c>
    </row>
  </sheetData>
  <mergeCells count="9">
    <mergeCell ref="B2:E2"/>
    <mergeCell ref="E10:E11"/>
    <mergeCell ref="D10:D11"/>
    <mergeCell ref="C10:C11"/>
    <mergeCell ref="B10:B11"/>
    <mergeCell ref="B4:B5"/>
    <mergeCell ref="C4:C5"/>
    <mergeCell ref="D4:D5"/>
    <mergeCell ref="E4:E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E18C0-A1B3-4A32-951F-686EEB48D7AD}">
  <dimension ref="B2:L28"/>
  <sheetViews>
    <sheetView workbookViewId="0">
      <selection activeCell="G34" sqref="G34"/>
    </sheetView>
  </sheetViews>
  <sheetFormatPr defaultRowHeight="12.75" x14ac:dyDescent="0.2"/>
  <cols>
    <col min="1" max="1" width="9.140625" style="88"/>
    <col min="2" max="2" width="35" style="88" bestFit="1" customWidth="1"/>
    <col min="3" max="3" width="8.5703125" style="88" bestFit="1" customWidth="1"/>
    <col min="4" max="4" width="11.28515625" style="88" bestFit="1" customWidth="1"/>
    <col min="5" max="5" width="8.7109375" style="88" bestFit="1" customWidth="1"/>
    <col min="6" max="6" width="8.42578125" style="88" bestFit="1" customWidth="1"/>
    <col min="7" max="7" width="11.28515625" style="88" bestFit="1" customWidth="1"/>
    <col min="8" max="8" width="8.7109375" style="88" bestFit="1" customWidth="1"/>
    <col min="9" max="9" width="8.42578125" style="88" bestFit="1" customWidth="1"/>
    <col min="10" max="10" width="11.28515625" style="88" bestFit="1" customWidth="1"/>
    <col min="11" max="11" width="8.7109375" style="88" bestFit="1" customWidth="1"/>
    <col min="12" max="12" width="8.42578125" style="88" bestFit="1" customWidth="1"/>
    <col min="13" max="16384" width="9.140625" style="88"/>
  </cols>
  <sheetData>
    <row r="2" spans="2:12" x14ac:dyDescent="0.2">
      <c r="B2" s="89" t="s">
        <v>916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2:12" ht="13.5" thickBot="1" x14ac:dyDescent="0.25"/>
    <row r="4" spans="2:12" x14ac:dyDescent="0.2">
      <c r="B4" s="147" t="s">
        <v>792</v>
      </c>
      <c r="C4" s="148"/>
      <c r="D4" s="149" t="s">
        <v>389</v>
      </c>
      <c r="E4" s="150"/>
      <c r="F4" s="151"/>
      <c r="G4" s="152" t="s">
        <v>793</v>
      </c>
      <c r="H4" s="150"/>
      <c r="I4" s="153"/>
      <c r="J4" s="149" t="s">
        <v>393</v>
      </c>
      <c r="K4" s="150"/>
      <c r="L4" s="151"/>
    </row>
    <row r="5" spans="2:12" x14ac:dyDescent="0.2">
      <c r="B5" s="127" t="s">
        <v>794</v>
      </c>
      <c r="C5" s="128"/>
      <c r="D5" s="129" t="s">
        <v>388</v>
      </c>
      <c r="E5" s="93"/>
      <c r="F5" s="130"/>
      <c r="G5" s="106" t="s">
        <v>392</v>
      </c>
      <c r="H5" s="93"/>
      <c r="I5" s="105"/>
      <c r="J5" s="129" t="s">
        <v>397</v>
      </c>
      <c r="K5" s="93"/>
      <c r="L5" s="130"/>
    </row>
    <row r="6" spans="2:12" x14ac:dyDescent="0.2">
      <c r="B6" s="127" t="s">
        <v>795</v>
      </c>
      <c r="C6" s="128"/>
      <c r="D6" s="142" t="s">
        <v>390</v>
      </c>
      <c r="E6" s="143"/>
      <c r="F6" s="144"/>
      <c r="G6" s="145" t="s">
        <v>394</v>
      </c>
      <c r="H6" s="143"/>
      <c r="I6" s="146"/>
      <c r="J6" s="142" t="s">
        <v>390</v>
      </c>
      <c r="K6" s="143"/>
      <c r="L6" s="144"/>
    </row>
    <row r="7" spans="2:12" ht="39" thickBot="1" x14ac:dyDescent="0.25">
      <c r="B7" s="54" t="s">
        <v>796</v>
      </c>
      <c r="C7" s="55" t="s">
        <v>797</v>
      </c>
      <c r="D7" s="56" t="s">
        <v>798</v>
      </c>
      <c r="E7" s="57" t="s">
        <v>799</v>
      </c>
      <c r="F7" s="58" t="s">
        <v>800</v>
      </c>
      <c r="G7" s="59" t="s">
        <v>798</v>
      </c>
      <c r="H7" s="60" t="s">
        <v>799</v>
      </c>
      <c r="I7" s="61" t="s">
        <v>800</v>
      </c>
      <c r="J7" s="56" t="s">
        <v>798</v>
      </c>
      <c r="K7" s="57" t="s">
        <v>799</v>
      </c>
      <c r="L7" s="58" t="s">
        <v>800</v>
      </c>
    </row>
    <row r="8" spans="2:12" x14ac:dyDescent="0.2">
      <c r="B8" s="131" t="s">
        <v>801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2:12" ht="13.5" thickBot="1" x14ac:dyDescent="0.25"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</row>
    <row r="10" spans="2:12" ht="26.25" thickBot="1" x14ac:dyDescent="0.25">
      <c r="B10" s="62" t="s">
        <v>802</v>
      </c>
      <c r="C10" s="63" t="s">
        <v>349</v>
      </c>
      <c r="D10" s="64"/>
      <c r="E10" s="65">
        <v>-138.9</v>
      </c>
      <c r="F10" s="66"/>
      <c r="G10" s="67"/>
      <c r="H10" s="68">
        <v>36.6</v>
      </c>
      <c r="I10" s="69"/>
      <c r="J10" s="64"/>
      <c r="K10" s="65">
        <v>18.7</v>
      </c>
      <c r="L10" s="66"/>
    </row>
    <row r="11" spans="2:12" ht="13.5" thickBot="1" x14ac:dyDescent="0.25">
      <c r="B11" s="135" t="s">
        <v>803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2:12" x14ac:dyDescent="0.2">
      <c r="B12" s="70" t="s">
        <v>804</v>
      </c>
      <c r="C12" s="71" t="s">
        <v>347</v>
      </c>
      <c r="D12" s="72"/>
      <c r="E12" s="73"/>
      <c r="F12" s="74"/>
      <c r="G12" s="75"/>
      <c r="H12" s="76"/>
      <c r="I12" s="71"/>
      <c r="J12" s="72"/>
      <c r="K12" s="73"/>
      <c r="L12" s="74"/>
    </row>
    <row r="13" spans="2:12" x14ac:dyDescent="0.2">
      <c r="B13" s="77" t="s">
        <v>805</v>
      </c>
      <c r="C13" s="78" t="s">
        <v>347</v>
      </c>
      <c r="D13" s="79"/>
      <c r="E13" s="3"/>
      <c r="F13" s="80"/>
      <c r="G13" s="81"/>
      <c r="H13" s="3"/>
      <c r="I13" s="78"/>
      <c r="J13" s="79"/>
      <c r="K13" s="3"/>
      <c r="L13" s="80"/>
    </row>
    <row r="14" spans="2:12" x14ac:dyDescent="0.2">
      <c r="B14" s="79" t="s">
        <v>806</v>
      </c>
      <c r="C14" s="78" t="s">
        <v>347</v>
      </c>
      <c r="D14" s="82"/>
      <c r="E14" s="3">
        <v>-8.8710000000000004</v>
      </c>
      <c r="F14" s="80"/>
      <c r="G14" s="81"/>
      <c r="H14" s="3">
        <v>-1.5529999999999999</v>
      </c>
      <c r="I14" s="78"/>
      <c r="J14" s="79"/>
      <c r="K14" s="3">
        <v>-1.1240000000000001</v>
      </c>
      <c r="L14" s="80"/>
    </row>
    <row r="15" spans="2:12" ht="13.5" thickBot="1" x14ac:dyDescent="0.25">
      <c r="B15" s="79" t="s">
        <v>807</v>
      </c>
      <c r="C15" s="78" t="s">
        <v>411</v>
      </c>
      <c r="D15" s="79"/>
      <c r="E15" s="3">
        <v>-1</v>
      </c>
      <c r="F15" s="80"/>
      <c r="G15" s="81"/>
      <c r="H15" s="3"/>
      <c r="I15" s="78"/>
      <c r="J15" s="79"/>
      <c r="K15" s="3"/>
      <c r="L15" s="80"/>
    </row>
    <row r="16" spans="2:12" ht="13.5" thickBot="1" x14ac:dyDescent="0.25">
      <c r="B16" s="135" t="s">
        <v>808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</row>
    <row r="17" spans="2:12" x14ac:dyDescent="0.2">
      <c r="B17" s="137" t="s">
        <v>809</v>
      </c>
      <c r="C17" s="138"/>
      <c r="D17" s="139"/>
      <c r="E17" s="140"/>
      <c r="F17" s="141"/>
      <c r="G17" s="139"/>
      <c r="H17" s="140"/>
      <c r="I17" s="141"/>
      <c r="J17" s="139"/>
      <c r="K17" s="140"/>
      <c r="L17" s="141"/>
    </row>
    <row r="18" spans="2:12" x14ac:dyDescent="0.2">
      <c r="B18" s="127" t="s">
        <v>810</v>
      </c>
      <c r="C18" s="128"/>
      <c r="D18" s="129"/>
      <c r="E18" s="93"/>
      <c r="F18" s="130"/>
      <c r="G18" s="129"/>
      <c r="H18" s="93"/>
      <c r="I18" s="130"/>
      <c r="J18" s="129"/>
      <c r="K18" s="93"/>
      <c r="L18" s="130"/>
    </row>
    <row r="19" spans="2:12" x14ac:dyDescent="0.2">
      <c r="B19" s="79" t="s">
        <v>811</v>
      </c>
      <c r="C19" s="78" t="s">
        <v>347</v>
      </c>
      <c r="D19" s="79"/>
      <c r="E19" s="3"/>
      <c r="F19" s="80"/>
      <c r="G19" s="79"/>
      <c r="H19" s="3"/>
      <c r="I19" s="80"/>
      <c r="J19" s="79"/>
      <c r="K19" s="3"/>
      <c r="L19" s="80"/>
    </row>
    <row r="20" spans="2:12" x14ac:dyDescent="0.2">
      <c r="B20" s="79" t="s">
        <v>812</v>
      </c>
      <c r="C20" s="78" t="s">
        <v>347</v>
      </c>
      <c r="D20" s="79"/>
      <c r="E20" s="3"/>
      <c r="F20" s="80"/>
      <c r="G20" s="79"/>
      <c r="H20" s="3"/>
      <c r="I20" s="80"/>
      <c r="J20" s="79"/>
      <c r="K20" s="3"/>
      <c r="L20" s="80"/>
    </row>
    <row r="21" spans="2:12" x14ac:dyDescent="0.2">
      <c r="B21" s="79" t="s">
        <v>813</v>
      </c>
      <c r="C21" s="78" t="s">
        <v>411</v>
      </c>
      <c r="D21" s="79"/>
      <c r="E21" s="3"/>
      <c r="F21" s="80"/>
      <c r="G21" s="79"/>
      <c r="H21" s="3"/>
      <c r="I21" s="80"/>
      <c r="J21" s="79"/>
      <c r="K21" s="3"/>
      <c r="L21" s="80"/>
    </row>
    <row r="22" spans="2:12" x14ac:dyDescent="0.2">
      <c r="B22" s="79" t="s">
        <v>814</v>
      </c>
      <c r="C22" s="78" t="s">
        <v>411</v>
      </c>
      <c r="D22" s="79"/>
      <c r="E22" s="3"/>
      <c r="F22" s="80"/>
      <c r="G22" s="79"/>
      <c r="H22" s="3"/>
      <c r="I22" s="80"/>
      <c r="J22" s="79"/>
      <c r="K22" s="3"/>
      <c r="L22" s="80"/>
    </row>
    <row r="23" spans="2:12" x14ac:dyDescent="0.2">
      <c r="B23" s="79" t="s">
        <v>815</v>
      </c>
      <c r="C23" s="78" t="s">
        <v>411</v>
      </c>
      <c r="D23" s="79"/>
      <c r="E23" s="3"/>
      <c r="F23" s="80"/>
      <c r="G23" s="79"/>
      <c r="H23" s="3"/>
      <c r="I23" s="80"/>
      <c r="J23" s="79"/>
      <c r="K23" s="3"/>
      <c r="L23" s="80"/>
    </row>
    <row r="24" spans="2:12" ht="13.5" thickBot="1" x14ac:dyDescent="0.25">
      <c r="B24" s="54" t="s">
        <v>816</v>
      </c>
      <c r="C24" s="55" t="s">
        <v>411</v>
      </c>
      <c r="D24" s="83"/>
      <c r="E24" s="84"/>
      <c r="F24" s="85"/>
      <c r="G24" s="83"/>
      <c r="H24" s="84"/>
      <c r="I24" s="85"/>
      <c r="J24" s="83"/>
      <c r="K24" s="84"/>
      <c r="L24" s="85"/>
    </row>
    <row r="25" spans="2:12" x14ac:dyDescent="0.2">
      <c r="B25" s="123" t="s">
        <v>817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</row>
    <row r="26" spans="2:12" ht="13.5" thickBot="1" x14ac:dyDescent="0.25">
      <c r="B26" s="125"/>
      <c r="C26" s="126"/>
      <c r="D26" s="126"/>
      <c r="E26" s="126"/>
      <c r="F26" s="126"/>
      <c r="G26" s="126"/>
      <c r="H26" s="126"/>
      <c r="I26" s="126"/>
      <c r="J26" s="126"/>
      <c r="K26" s="126"/>
      <c r="L26" s="126"/>
    </row>
    <row r="27" spans="2:12" x14ac:dyDescent="0.2">
      <c r="B27" s="70" t="s">
        <v>818</v>
      </c>
      <c r="C27" s="71" t="s">
        <v>411</v>
      </c>
      <c r="D27" s="72"/>
      <c r="E27" s="73"/>
      <c r="F27" s="74"/>
      <c r="G27" s="72"/>
      <c r="H27" s="73"/>
      <c r="I27" s="74"/>
      <c r="J27" s="72"/>
      <c r="K27" s="73"/>
      <c r="L27" s="74"/>
    </row>
    <row r="28" spans="2:12" ht="13.5" thickBot="1" x14ac:dyDescent="0.25">
      <c r="B28" s="83" t="s">
        <v>819</v>
      </c>
      <c r="C28" s="86" t="s">
        <v>411</v>
      </c>
      <c r="D28" s="83"/>
      <c r="E28" s="84"/>
      <c r="F28" s="85"/>
      <c r="G28" s="83"/>
      <c r="H28" s="84"/>
      <c r="I28" s="85"/>
      <c r="J28" s="83"/>
      <c r="K28" s="84"/>
      <c r="L28" s="85"/>
    </row>
  </sheetData>
  <mergeCells count="25">
    <mergeCell ref="B2:L2"/>
    <mergeCell ref="B4:C4"/>
    <mergeCell ref="D4:F4"/>
    <mergeCell ref="G4:I4"/>
    <mergeCell ref="J4:L4"/>
    <mergeCell ref="B6:C6"/>
    <mergeCell ref="D6:F6"/>
    <mergeCell ref="G6:I6"/>
    <mergeCell ref="J6:L6"/>
    <mergeCell ref="B5:C5"/>
    <mergeCell ref="D5:F5"/>
    <mergeCell ref="G5:I5"/>
    <mergeCell ref="J5:L5"/>
    <mergeCell ref="B8:L9"/>
    <mergeCell ref="B11:L11"/>
    <mergeCell ref="B16:L16"/>
    <mergeCell ref="B17:C17"/>
    <mergeCell ref="D17:F17"/>
    <mergeCell ref="G17:I17"/>
    <mergeCell ref="J17:L17"/>
    <mergeCell ref="B25:L26"/>
    <mergeCell ref="B18:C18"/>
    <mergeCell ref="D18:F18"/>
    <mergeCell ref="G18:I18"/>
    <mergeCell ref="J18:L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DF59A-84D6-4698-A4C4-B7F4504E7039}">
  <dimension ref="B2:J82"/>
  <sheetViews>
    <sheetView topLeftCell="A41" workbookViewId="0">
      <selection activeCell="G77" sqref="G77"/>
    </sheetView>
  </sheetViews>
  <sheetFormatPr defaultRowHeight="12.75" x14ac:dyDescent="0.2"/>
  <cols>
    <col min="1" max="1" width="9.140625" style="1"/>
    <col min="2" max="2" width="6" style="1" bestFit="1" customWidth="1"/>
    <col min="3" max="3" width="6.7109375" style="1" bestFit="1" customWidth="1"/>
    <col min="4" max="4" width="7.85546875" style="1" bestFit="1" customWidth="1"/>
    <col min="5" max="5" width="8.28515625" style="1" bestFit="1" customWidth="1"/>
    <col min="6" max="6" width="6" style="1" bestFit="1" customWidth="1"/>
    <col min="7" max="7" width="32.7109375" style="1" bestFit="1" customWidth="1"/>
    <col min="8" max="8" width="25.5703125" style="2" bestFit="1" customWidth="1"/>
    <col min="9" max="16384" width="9.140625" style="1"/>
  </cols>
  <sheetData>
    <row r="2" spans="2:8" x14ac:dyDescent="0.2">
      <c r="B2" s="89" t="s">
        <v>752</v>
      </c>
      <c r="C2" s="89"/>
      <c r="D2" s="89"/>
      <c r="E2" s="89"/>
      <c r="F2" s="89"/>
      <c r="G2" s="89"/>
      <c r="H2" s="89"/>
    </row>
    <row r="4" spans="2:8" x14ac:dyDescent="0.2">
      <c r="B4" s="91" t="s">
        <v>195</v>
      </c>
      <c r="C4" s="91" t="s">
        <v>199</v>
      </c>
      <c r="D4" s="91" t="s">
        <v>200</v>
      </c>
      <c r="E4" s="91" t="s">
        <v>201</v>
      </c>
      <c r="F4" s="91" t="s">
        <v>789</v>
      </c>
      <c r="G4" s="92" t="s">
        <v>202</v>
      </c>
      <c r="H4" s="92" t="s">
        <v>203</v>
      </c>
    </row>
    <row r="5" spans="2:8" x14ac:dyDescent="0.2">
      <c r="B5" s="92"/>
      <c r="C5" s="92"/>
      <c r="D5" s="92"/>
      <c r="E5" s="92"/>
      <c r="F5" s="92"/>
      <c r="G5" s="92"/>
      <c r="H5" s="92"/>
    </row>
    <row r="6" spans="2:8" x14ac:dyDescent="0.2">
      <c r="B6" s="3">
        <v>101</v>
      </c>
      <c r="C6" s="3">
        <v>663</v>
      </c>
      <c r="D6" s="3">
        <v>0.5</v>
      </c>
      <c r="E6" s="4">
        <v>1</v>
      </c>
      <c r="F6" s="3" t="s">
        <v>204</v>
      </c>
      <c r="G6" s="3" t="s">
        <v>205</v>
      </c>
      <c r="H6" s="5">
        <v>1.1000000000000001</v>
      </c>
    </row>
    <row r="7" spans="2:8" x14ac:dyDescent="0.2">
      <c r="B7" s="3">
        <v>101</v>
      </c>
      <c r="C7" s="3">
        <v>836</v>
      </c>
      <c r="D7" s="3"/>
      <c r="E7" s="3"/>
      <c r="F7" s="3"/>
      <c r="G7" s="3" t="s">
        <v>206</v>
      </c>
      <c r="H7" s="5"/>
    </row>
    <row r="8" spans="2:8" x14ac:dyDescent="0.2">
      <c r="B8" s="3">
        <v>102</v>
      </c>
      <c r="C8" s="3">
        <v>40</v>
      </c>
      <c r="D8" s="3">
        <v>0.5</v>
      </c>
      <c r="E8" s="4">
        <v>1</v>
      </c>
      <c r="F8" s="3" t="s">
        <v>204</v>
      </c>
      <c r="G8" s="3" t="s">
        <v>205</v>
      </c>
      <c r="H8" s="5" t="s">
        <v>207</v>
      </c>
    </row>
    <row r="9" spans="2:8" x14ac:dyDescent="0.2">
      <c r="B9" s="3">
        <v>102</v>
      </c>
      <c r="C9" s="3">
        <v>145</v>
      </c>
      <c r="D9" s="3"/>
      <c r="E9" s="3"/>
      <c r="F9" s="3"/>
      <c r="G9" s="3" t="s">
        <v>206</v>
      </c>
      <c r="H9" s="5"/>
    </row>
    <row r="10" spans="2:8" x14ac:dyDescent="0.2">
      <c r="B10" s="3">
        <v>103</v>
      </c>
      <c r="C10" s="3">
        <v>696</v>
      </c>
      <c r="D10" s="3">
        <v>0.5</v>
      </c>
      <c r="E10" s="4">
        <v>1</v>
      </c>
      <c r="F10" s="3" t="s">
        <v>204</v>
      </c>
      <c r="G10" s="3" t="s">
        <v>205</v>
      </c>
      <c r="H10" s="5" t="s">
        <v>207</v>
      </c>
    </row>
    <row r="11" spans="2:8" x14ac:dyDescent="0.2">
      <c r="B11" s="3">
        <v>103</v>
      </c>
      <c r="C11" s="3">
        <v>903</v>
      </c>
      <c r="D11" s="3"/>
      <c r="E11" s="3"/>
      <c r="F11" s="3"/>
      <c r="G11" s="3" t="s">
        <v>206</v>
      </c>
      <c r="H11" s="5"/>
    </row>
    <row r="12" spans="2:8" x14ac:dyDescent="0.2">
      <c r="B12" s="3">
        <v>104</v>
      </c>
      <c r="C12" s="3">
        <v>346</v>
      </c>
      <c r="D12" s="3">
        <v>0.3</v>
      </c>
      <c r="E12" s="4">
        <v>1</v>
      </c>
      <c r="F12" s="3" t="s">
        <v>208</v>
      </c>
      <c r="G12" s="3" t="s">
        <v>209</v>
      </c>
      <c r="H12" s="5"/>
    </row>
    <row r="13" spans="2:8" x14ac:dyDescent="0.2">
      <c r="B13" s="3">
        <v>104</v>
      </c>
      <c r="C13" s="3">
        <v>1202</v>
      </c>
      <c r="D13" s="3"/>
      <c r="E13" s="3"/>
      <c r="F13" s="3"/>
      <c r="G13" s="3" t="s">
        <v>206</v>
      </c>
      <c r="H13" s="5"/>
    </row>
    <row r="14" spans="2:8" x14ac:dyDescent="0.2">
      <c r="B14" s="3">
        <v>201</v>
      </c>
      <c r="C14" s="3">
        <v>294</v>
      </c>
      <c r="D14" s="3">
        <v>0.5</v>
      </c>
      <c r="E14" s="4">
        <v>1</v>
      </c>
      <c r="F14" s="3" t="s">
        <v>204</v>
      </c>
      <c r="G14" s="3" t="s">
        <v>210</v>
      </c>
      <c r="H14" s="5">
        <v>1.5</v>
      </c>
    </row>
    <row r="15" spans="2:8" x14ac:dyDescent="0.2">
      <c r="B15" s="3">
        <v>201</v>
      </c>
      <c r="C15" s="3">
        <v>309</v>
      </c>
      <c r="D15" s="4">
        <v>1</v>
      </c>
      <c r="E15" s="4">
        <v>2</v>
      </c>
      <c r="F15" s="3" t="s">
        <v>204</v>
      </c>
      <c r="G15" s="3" t="s">
        <v>211</v>
      </c>
      <c r="H15" s="5" t="s">
        <v>212</v>
      </c>
    </row>
    <row r="16" spans="2:8" x14ac:dyDescent="0.2">
      <c r="B16" s="3">
        <v>202</v>
      </c>
      <c r="C16" s="3">
        <v>123</v>
      </c>
      <c r="D16" s="3">
        <v>0.3</v>
      </c>
      <c r="E16" s="4">
        <v>1</v>
      </c>
      <c r="F16" s="3" t="s">
        <v>208</v>
      </c>
      <c r="G16" s="3" t="s">
        <v>209</v>
      </c>
      <c r="H16" s="5">
        <v>1.3</v>
      </c>
    </row>
    <row r="17" spans="2:8" x14ac:dyDescent="0.2">
      <c r="B17" s="3">
        <v>203</v>
      </c>
      <c r="C17" s="3">
        <v>120</v>
      </c>
      <c r="D17" s="3">
        <v>0.3</v>
      </c>
      <c r="E17" s="4">
        <v>1</v>
      </c>
      <c r="F17" s="3" t="s">
        <v>208</v>
      </c>
      <c r="G17" s="3" t="s">
        <v>209</v>
      </c>
      <c r="H17" s="5">
        <v>1.3</v>
      </c>
    </row>
    <row r="18" spans="2:8" x14ac:dyDescent="0.2">
      <c r="B18" s="3">
        <v>204</v>
      </c>
      <c r="C18" s="3">
        <v>118</v>
      </c>
      <c r="D18" s="3">
        <v>0.3</v>
      </c>
      <c r="E18" s="4">
        <v>1</v>
      </c>
      <c r="F18" s="3" t="s">
        <v>208</v>
      </c>
      <c r="G18" s="3" t="s">
        <v>209</v>
      </c>
      <c r="H18" s="5">
        <v>1.3</v>
      </c>
    </row>
    <row r="19" spans="2:8" x14ac:dyDescent="0.2">
      <c r="B19" s="3">
        <v>205</v>
      </c>
      <c r="C19" s="3">
        <v>100</v>
      </c>
      <c r="D19" s="3">
        <v>0.3</v>
      </c>
      <c r="E19" s="4">
        <v>1</v>
      </c>
      <c r="F19" s="3" t="s">
        <v>208</v>
      </c>
      <c r="G19" s="3" t="s">
        <v>209</v>
      </c>
      <c r="H19" s="5">
        <v>1.3</v>
      </c>
    </row>
    <row r="20" spans="2:8" x14ac:dyDescent="0.2">
      <c r="B20" s="3">
        <v>206</v>
      </c>
      <c r="C20" s="3">
        <v>157</v>
      </c>
      <c r="D20" s="3">
        <v>0.3</v>
      </c>
      <c r="E20" s="4">
        <v>1</v>
      </c>
      <c r="F20" s="3" t="s">
        <v>208</v>
      </c>
      <c r="G20" s="3" t="s">
        <v>209</v>
      </c>
      <c r="H20" s="5">
        <v>1.3</v>
      </c>
    </row>
    <row r="21" spans="2:8" x14ac:dyDescent="0.2">
      <c r="B21" s="3">
        <v>207</v>
      </c>
      <c r="C21" s="3">
        <v>507</v>
      </c>
      <c r="D21" s="3"/>
      <c r="E21" s="3"/>
      <c r="F21" s="3"/>
      <c r="G21" s="3" t="s">
        <v>206</v>
      </c>
      <c r="H21" s="5"/>
    </row>
    <row r="22" spans="2:8" x14ac:dyDescent="0.2">
      <c r="B22" s="3">
        <v>300</v>
      </c>
      <c r="C22" s="3">
        <v>199</v>
      </c>
      <c r="D22" s="3">
        <v>0.5</v>
      </c>
      <c r="E22" s="4">
        <v>1</v>
      </c>
      <c r="F22" s="3" t="s">
        <v>204</v>
      </c>
      <c r="G22" s="3"/>
      <c r="H22" s="5" t="s">
        <v>207</v>
      </c>
    </row>
    <row r="23" spans="2:8" x14ac:dyDescent="0.2">
      <c r="B23" s="3">
        <v>301</v>
      </c>
      <c r="C23" s="3">
        <v>405</v>
      </c>
      <c r="D23" s="3">
        <v>0.6</v>
      </c>
      <c r="E23" s="4">
        <v>2</v>
      </c>
      <c r="F23" s="3" t="s">
        <v>204</v>
      </c>
      <c r="G23" s="3"/>
      <c r="H23" s="5" t="s">
        <v>207</v>
      </c>
    </row>
    <row r="24" spans="2:8" x14ac:dyDescent="0.2">
      <c r="B24" s="3">
        <v>302</v>
      </c>
      <c r="C24" s="3">
        <v>561</v>
      </c>
      <c r="D24" s="4">
        <v>1</v>
      </c>
      <c r="E24" s="3">
        <v>2.5</v>
      </c>
      <c r="F24" s="3" t="s">
        <v>204</v>
      </c>
      <c r="G24" s="3"/>
      <c r="H24" s="5" t="s">
        <v>207</v>
      </c>
    </row>
    <row r="25" spans="2:8" x14ac:dyDescent="0.2">
      <c r="B25" s="3">
        <v>303</v>
      </c>
      <c r="C25" s="3">
        <v>809</v>
      </c>
      <c r="D25" s="3">
        <v>1.5</v>
      </c>
      <c r="E25" s="4">
        <v>2</v>
      </c>
      <c r="F25" s="3" t="s">
        <v>204</v>
      </c>
      <c r="G25" s="3"/>
      <c r="H25" s="5" t="s">
        <v>213</v>
      </c>
    </row>
    <row r="26" spans="2:8" x14ac:dyDescent="0.2">
      <c r="B26" s="3">
        <v>304</v>
      </c>
      <c r="C26" s="3">
        <v>797</v>
      </c>
      <c r="D26" s="3">
        <v>1.3</v>
      </c>
      <c r="E26" s="4">
        <v>2</v>
      </c>
      <c r="F26" s="3" t="s">
        <v>204</v>
      </c>
      <c r="G26" s="3"/>
      <c r="H26" s="5" t="s">
        <v>213</v>
      </c>
    </row>
    <row r="27" spans="2:8" x14ac:dyDescent="0.2">
      <c r="B27" s="3">
        <v>305</v>
      </c>
      <c r="C27" s="3">
        <v>494</v>
      </c>
      <c r="D27" s="3">
        <v>1.3</v>
      </c>
      <c r="E27" s="4">
        <v>2.5</v>
      </c>
      <c r="F27" s="3" t="s">
        <v>204</v>
      </c>
      <c r="G27" s="3"/>
      <c r="H27" s="5" t="s">
        <v>213</v>
      </c>
    </row>
    <row r="28" spans="2:8" x14ac:dyDescent="0.2">
      <c r="B28" s="3">
        <v>306</v>
      </c>
      <c r="C28" s="3">
        <v>186</v>
      </c>
      <c r="D28" s="3">
        <v>0.3</v>
      </c>
      <c r="E28" s="4">
        <v>2</v>
      </c>
      <c r="F28" s="3" t="s">
        <v>208</v>
      </c>
      <c r="G28" s="3" t="s">
        <v>209</v>
      </c>
      <c r="H28" s="5">
        <v>1.3</v>
      </c>
    </row>
    <row r="29" spans="2:8" x14ac:dyDescent="0.2">
      <c r="B29" s="3">
        <v>307</v>
      </c>
      <c r="C29" s="3">
        <v>362</v>
      </c>
      <c r="D29" s="3">
        <v>0.5</v>
      </c>
      <c r="E29" s="4">
        <v>1</v>
      </c>
      <c r="F29" s="3" t="s">
        <v>204</v>
      </c>
      <c r="G29" s="3"/>
      <c r="H29" s="6">
        <v>1</v>
      </c>
    </row>
    <row r="30" spans="2:8" x14ac:dyDescent="0.2">
      <c r="B30" s="3">
        <v>308</v>
      </c>
      <c r="C30" s="3">
        <v>388</v>
      </c>
      <c r="D30" s="3">
        <v>1.2</v>
      </c>
      <c r="E30" s="4">
        <v>1.5</v>
      </c>
      <c r="F30" s="3" t="s">
        <v>204</v>
      </c>
      <c r="G30" s="3"/>
      <c r="H30" s="5" t="s">
        <v>213</v>
      </c>
    </row>
    <row r="31" spans="2:8" x14ac:dyDescent="0.2">
      <c r="B31" s="3">
        <v>309</v>
      </c>
      <c r="C31" s="3">
        <v>406</v>
      </c>
      <c r="D31" s="3">
        <v>1.1000000000000001</v>
      </c>
      <c r="E31" s="4">
        <v>2</v>
      </c>
      <c r="F31" s="3" t="s">
        <v>204</v>
      </c>
      <c r="G31" s="3"/>
      <c r="H31" s="5" t="s">
        <v>213</v>
      </c>
    </row>
    <row r="32" spans="2:8" x14ac:dyDescent="0.2">
      <c r="B32" s="3">
        <v>310</v>
      </c>
      <c r="C32" s="3">
        <v>405</v>
      </c>
      <c r="D32" s="3">
        <v>1.2</v>
      </c>
      <c r="E32" s="4">
        <v>2</v>
      </c>
      <c r="F32" s="3" t="s">
        <v>204</v>
      </c>
      <c r="G32" s="3"/>
      <c r="H32" s="5" t="s">
        <v>213</v>
      </c>
    </row>
    <row r="33" spans="2:8" x14ac:dyDescent="0.2">
      <c r="B33" s="3">
        <v>311</v>
      </c>
      <c r="C33" s="3">
        <v>407</v>
      </c>
      <c r="D33" s="3">
        <v>0.9</v>
      </c>
      <c r="E33" s="4">
        <v>2</v>
      </c>
      <c r="F33" s="3" t="s">
        <v>204</v>
      </c>
      <c r="G33" s="3"/>
      <c r="H33" s="5" t="s">
        <v>213</v>
      </c>
    </row>
    <row r="34" spans="2:8" x14ac:dyDescent="0.2">
      <c r="B34" s="3">
        <v>312</v>
      </c>
      <c r="C34" s="3">
        <v>687</v>
      </c>
      <c r="D34" s="3">
        <v>1.1000000000000001</v>
      </c>
      <c r="E34" s="4">
        <v>2.5</v>
      </c>
      <c r="F34" s="3" t="s">
        <v>204</v>
      </c>
      <c r="G34" s="3"/>
      <c r="H34" s="5" t="s">
        <v>213</v>
      </c>
    </row>
    <row r="35" spans="2:8" x14ac:dyDescent="0.2">
      <c r="B35" s="3">
        <v>313</v>
      </c>
      <c r="C35" s="3">
        <v>323</v>
      </c>
      <c r="D35" s="3">
        <v>0.7</v>
      </c>
      <c r="E35" s="4">
        <v>1.5</v>
      </c>
      <c r="F35" s="3" t="s">
        <v>204</v>
      </c>
      <c r="G35" s="3"/>
      <c r="H35" s="5">
        <v>1.5</v>
      </c>
    </row>
    <row r="36" spans="2:8" x14ac:dyDescent="0.2">
      <c r="B36" s="3">
        <v>314</v>
      </c>
      <c r="C36" s="3">
        <v>257</v>
      </c>
      <c r="D36" s="3">
        <v>0.9</v>
      </c>
      <c r="E36" s="4">
        <v>1.5</v>
      </c>
      <c r="F36" s="3" t="s">
        <v>204</v>
      </c>
      <c r="G36" s="3"/>
      <c r="H36" s="5" t="s">
        <v>213</v>
      </c>
    </row>
    <row r="37" spans="2:8" x14ac:dyDescent="0.2">
      <c r="B37" s="3">
        <v>315</v>
      </c>
      <c r="C37" s="3">
        <v>121</v>
      </c>
      <c r="D37" s="3">
        <v>0.6</v>
      </c>
      <c r="E37" s="4">
        <v>1.5</v>
      </c>
      <c r="F37" s="3" t="s">
        <v>204</v>
      </c>
      <c r="G37" s="3"/>
      <c r="H37" s="5">
        <v>0.9</v>
      </c>
    </row>
    <row r="38" spans="2:8" x14ac:dyDescent="0.2">
      <c r="B38" s="3">
        <v>316</v>
      </c>
      <c r="C38" s="3">
        <v>177</v>
      </c>
      <c r="D38" s="3">
        <v>0.8</v>
      </c>
      <c r="E38" s="4">
        <v>2</v>
      </c>
      <c r="F38" s="3" t="s">
        <v>204</v>
      </c>
      <c r="G38" s="3"/>
      <c r="H38" s="6">
        <v>1</v>
      </c>
    </row>
    <row r="39" spans="2:8" x14ac:dyDescent="0.2">
      <c r="B39" s="3">
        <v>317</v>
      </c>
      <c r="C39" s="3">
        <v>471</v>
      </c>
      <c r="D39" s="4">
        <v>1</v>
      </c>
      <c r="E39" s="4">
        <v>2.5</v>
      </c>
      <c r="F39" s="3" t="s">
        <v>204</v>
      </c>
      <c r="G39" s="3"/>
      <c r="H39" s="5" t="s">
        <v>207</v>
      </c>
    </row>
    <row r="40" spans="2:8" x14ac:dyDescent="0.2">
      <c r="B40" s="3">
        <v>318</v>
      </c>
      <c r="C40" s="3">
        <v>158</v>
      </c>
      <c r="D40" s="3">
        <v>1.2</v>
      </c>
      <c r="E40" s="4">
        <v>2.5</v>
      </c>
      <c r="F40" s="3" t="s">
        <v>204</v>
      </c>
      <c r="G40" s="3"/>
      <c r="H40" s="5" t="s">
        <v>213</v>
      </c>
    </row>
    <row r="41" spans="2:8" x14ac:dyDescent="0.2">
      <c r="B41" s="3">
        <v>319</v>
      </c>
      <c r="C41" s="3">
        <v>121</v>
      </c>
      <c r="D41" s="3">
        <v>0.7</v>
      </c>
      <c r="E41" s="4">
        <v>2</v>
      </c>
      <c r="F41" s="3" t="s">
        <v>204</v>
      </c>
      <c r="G41" s="3"/>
      <c r="H41" s="5" t="s">
        <v>213</v>
      </c>
    </row>
    <row r="42" spans="2:8" x14ac:dyDescent="0.2">
      <c r="B42" s="3">
        <v>320</v>
      </c>
      <c r="C42" s="3">
        <v>195</v>
      </c>
      <c r="D42" s="3">
        <v>0.5</v>
      </c>
      <c r="E42" s="4">
        <v>2</v>
      </c>
      <c r="F42" s="3" t="s">
        <v>204</v>
      </c>
      <c r="G42" s="3"/>
      <c r="H42" s="5">
        <v>0.9</v>
      </c>
    </row>
    <row r="43" spans="2:8" x14ac:dyDescent="0.2">
      <c r="B43" s="3">
        <v>321</v>
      </c>
      <c r="C43" s="3">
        <v>250</v>
      </c>
      <c r="D43" s="3">
        <v>0.9</v>
      </c>
      <c r="E43" s="4">
        <v>3</v>
      </c>
      <c r="F43" s="3" t="s">
        <v>204</v>
      </c>
      <c r="G43" s="3"/>
      <c r="H43" s="5" t="s">
        <v>213</v>
      </c>
    </row>
    <row r="44" spans="2:8" x14ac:dyDescent="0.2">
      <c r="B44" s="3">
        <v>322</v>
      </c>
      <c r="C44" s="3">
        <v>263</v>
      </c>
      <c r="D44" s="3">
        <v>0.8</v>
      </c>
      <c r="E44" s="4">
        <v>2.5</v>
      </c>
      <c r="F44" s="3" t="s">
        <v>204</v>
      </c>
      <c r="G44" s="3"/>
      <c r="H44" s="5">
        <v>1.5</v>
      </c>
    </row>
    <row r="45" spans="2:8" x14ac:dyDescent="0.2">
      <c r="B45" s="3">
        <v>323</v>
      </c>
      <c r="C45" s="3">
        <v>295</v>
      </c>
      <c r="D45" s="4">
        <v>1</v>
      </c>
      <c r="E45" s="4">
        <v>2.5</v>
      </c>
      <c r="F45" s="3" t="s">
        <v>204</v>
      </c>
      <c r="G45" s="3"/>
      <c r="H45" s="5" t="s">
        <v>213</v>
      </c>
    </row>
    <row r="46" spans="2:8" x14ac:dyDescent="0.2">
      <c r="B46" s="3">
        <v>324</v>
      </c>
      <c r="C46" s="3">
        <v>208</v>
      </c>
      <c r="D46" s="3">
        <v>1.4</v>
      </c>
      <c r="E46" s="4">
        <v>2.5</v>
      </c>
      <c r="F46" s="3" t="s">
        <v>204</v>
      </c>
      <c r="G46" s="3"/>
      <c r="H46" s="5" t="s">
        <v>213</v>
      </c>
    </row>
    <row r="47" spans="2:8" x14ac:dyDescent="0.2">
      <c r="B47" s="3">
        <v>325</v>
      </c>
      <c r="C47" s="3">
        <v>205</v>
      </c>
      <c r="D47" s="3">
        <v>0.9</v>
      </c>
      <c r="E47" s="4">
        <v>2</v>
      </c>
      <c r="F47" s="3" t="s">
        <v>204</v>
      </c>
      <c r="G47" s="3"/>
      <c r="H47" s="5" t="s">
        <v>213</v>
      </c>
    </row>
    <row r="48" spans="2:8" x14ac:dyDescent="0.2">
      <c r="B48" s="3">
        <v>326</v>
      </c>
      <c r="C48" s="3">
        <v>223</v>
      </c>
      <c r="D48" s="3">
        <v>1.4</v>
      </c>
      <c r="E48" s="4">
        <v>2.5</v>
      </c>
      <c r="F48" s="3" t="s">
        <v>204</v>
      </c>
      <c r="G48" s="3"/>
      <c r="H48" s="5" t="s">
        <v>213</v>
      </c>
    </row>
    <row r="49" spans="2:10" x14ac:dyDescent="0.2">
      <c r="B49" s="3">
        <v>327</v>
      </c>
      <c r="C49" s="3">
        <v>217</v>
      </c>
      <c r="D49" s="3">
        <v>1.2</v>
      </c>
      <c r="E49" s="4">
        <v>2.5</v>
      </c>
      <c r="F49" s="3" t="s">
        <v>204</v>
      </c>
      <c r="G49" s="3"/>
      <c r="H49" s="5" t="s">
        <v>213</v>
      </c>
    </row>
    <row r="50" spans="2:10" x14ac:dyDescent="0.2">
      <c r="B50" s="3">
        <v>328</v>
      </c>
      <c r="C50" s="3">
        <v>356</v>
      </c>
      <c r="D50" s="3">
        <v>0.9</v>
      </c>
      <c r="E50" s="4">
        <v>2</v>
      </c>
      <c r="F50" s="3" t="s">
        <v>204</v>
      </c>
      <c r="G50" s="3"/>
      <c r="H50" s="5" t="s">
        <v>213</v>
      </c>
    </row>
    <row r="51" spans="2:10" x14ac:dyDescent="0.2">
      <c r="B51" s="3">
        <v>329</v>
      </c>
      <c r="C51" s="3">
        <v>278</v>
      </c>
      <c r="D51" s="4">
        <v>1</v>
      </c>
      <c r="E51" s="4">
        <v>2</v>
      </c>
      <c r="F51" s="3" t="s">
        <v>204</v>
      </c>
      <c r="G51" s="3"/>
      <c r="H51" s="5" t="s">
        <v>213</v>
      </c>
    </row>
    <row r="52" spans="2:10" x14ac:dyDescent="0.2">
      <c r="B52" s="3">
        <v>330</v>
      </c>
      <c r="C52" s="3">
        <v>792</v>
      </c>
      <c r="D52" s="3">
        <v>1.1000000000000001</v>
      </c>
      <c r="E52" s="4">
        <v>2.5</v>
      </c>
      <c r="F52" s="3" t="s">
        <v>204</v>
      </c>
      <c r="G52" s="3"/>
      <c r="H52" s="5" t="s">
        <v>213</v>
      </c>
      <c r="J52" s="1" t="s">
        <v>214</v>
      </c>
    </row>
    <row r="53" spans="2:10" x14ac:dyDescent="0.2">
      <c r="B53" s="3">
        <v>331</v>
      </c>
      <c r="C53" s="3">
        <v>358</v>
      </c>
      <c r="D53" s="3">
        <v>0.5</v>
      </c>
      <c r="E53" s="4">
        <v>1.5</v>
      </c>
      <c r="F53" s="3" t="s">
        <v>204</v>
      </c>
      <c r="G53" s="3"/>
      <c r="H53" s="5" t="s">
        <v>213</v>
      </c>
    </row>
    <row r="54" spans="2:10" x14ac:dyDescent="0.2">
      <c r="B54" s="3">
        <v>332</v>
      </c>
      <c r="C54" s="3">
        <v>182</v>
      </c>
      <c r="D54" s="4">
        <v>1</v>
      </c>
      <c r="E54" s="4">
        <v>2</v>
      </c>
      <c r="F54" s="3" t="s">
        <v>204</v>
      </c>
      <c r="G54" s="3"/>
      <c r="H54" s="5" t="s">
        <v>213</v>
      </c>
    </row>
    <row r="55" spans="2:10" x14ac:dyDescent="0.2">
      <c r="B55" s="3">
        <v>333</v>
      </c>
      <c r="C55" s="3">
        <v>359</v>
      </c>
      <c r="D55" s="3">
        <v>0.8</v>
      </c>
      <c r="E55" s="4">
        <v>2</v>
      </c>
      <c r="F55" s="3" t="s">
        <v>204</v>
      </c>
      <c r="G55" s="3"/>
      <c r="H55" s="5" t="s">
        <v>213</v>
      </c>
    </row>
    <row r="56" spans="2:10" x14ac:dyDescent="0.2">
      <c r="B56" s="3">
        <v>334</v>
      </c>
      <c r="C56" s="3">
        <v>512</v>
      </c>
      <c r="D56" s="3">
        <v>0.8</v>
      </c>
      <c r="E56" s="4">
        <v>1.5</v>
      </c>
      <c r="F56" s="3" t="s">
        <v>204</v>
      </c>
      <c r="G56" s="3"/>
      <c r="H56" s="5" t="s">
        <v>213</v>
      </c>
    </row>
    <row r="57" spans="2:10" x14ac:dyDescent="0.2">
      <c r="B57" s="3">
        <v>335</v>
      </c>
      <c r="C57" s="3">
        <v>517</v>
      </c>
      <c r="D57" s="3">
        <v>0.8</v>
      </c>
      <c r="E57" s="4">
        <v>1.5</v>
      </c>
      <c r="F57" s="3" t="s">
        <v>204</v>
      </c>
      <c r="G57" s="3"/>
      <c r="H57" s="5" t="s">
        <v>213</v>
      </c>
    </row>
    <row r="58" spans="2:10" x14ac:dyDescent="0.2">
      <c r="B58" s="3">
        <v>336</v>
      </c>
      <c r="C58" s="3">
        <v>515</v>
      </c>
      <c r="D58" s="3">
        <v>1.5</v>
      </c>
      <c r="E58" s="4">
        <v>2.5</v>
      </c>
      <c r="F58" s="3" t="s">
        <v>204</v>
      </c>
      <c r="G58" s="3"/>
      <c r="H58" s="5" t="s">
        <v>213</v>
      </c>
    </row>
    <row r="59" spans="2:10" x14ac:dyDescent="0.2">
      <c r="B59" s="3">
        <v>337</v>
      </c>
      <c r="C59" s="3">
        <v>1084</v>
      </c>
      <c r="D59" s="3">
        <v>1.2</v>
      </c>
      <c r="E59" s="4">
        <v>2.5</v>
      </c>
      <c r="F59" s="3" t="s">
        <v>204</v>
      </c>
      <c r="G59" s="3"/>
      <c r="H59" s="5" t="s">
        <v>213</v>
      </c>
    </row>
    <row r="60" spans="2:10" x14ac:dyDescent="0.2">
      <c r="B60" s="3">
        <v>338</v>
      </c>
      <c r="C60" s="3">
        <v>1075</v>
      </c>
      <c r="D60" s="3">
        <v>0.5</v>
      </c>
      <c r="E60" s="4">
        <v>1</v>
      </c>
      <c r="F60" s="3" t="s">
        <v>204</v>
      </c>
      <c r="G60" s="3"/>
      <c r="H60" s="5">
        <v>1.2</v>
      </c>
    </row>
    <row r="61" spans="2:10" x14ac:dyDescent="0.2">
      <c r="B61" s="3">
        <v>339</v>
      </c>
      <c r="C61" s="3">
        <v>438</v>
      </c>
      <c r="D61" s="3">
        <v>0.9</v>
      </c>
      <c r="E61" s="4">
        <v>2</v>
      </c>
      <c r="F61" s="3" t="s">
        <v>204</v>
      </c>
      <c r="G61" s="3"/>
      <c r="H61" s="5" t="s">
        <v>213</v>
      </c>
    </row>
    <row r="62" spans="2:10" x14ac:dyDescent="0.2">
      <c r="B62" s="3">
        <v>340</v>
      </c>
      <c r="C62" s="3">
        <v>410</v>
      </c>
      <c r="D62" s="3">
        <v>0.6</v>
      </c>
      <c r="E62" s="4">
        <v>1.5</v>
      </c>
      <c r="F62" s="3" t="s">
        <v>204</v>
      </c>
      <c r="G62" s="3"/>
      <c r="H62" s="5" t="s">
        <v>213</v>
      </c>
    </row>
    <row r="63" spans="2:10" x14ac:dyDescent="0.2">
      <c r="B63" s="3">
        <v>341</v>
      </c>
      <c r="C63" s="3">
        <v>71</v>
      </c>
      <c r="D63" s="3">
        <v>0.8</v>
      </c>
      <c r="E63" s="4">
        <v>1.5</v>
      </c>
      <c r="F63" s="3" t="s">
        <v>204</v>
      </c>
      <c r="G63" s="3"/>
      <c r="H63" s="5" t="s">
        <v>213</v>
      </c>
    </row>
    <row r="64" spans="2:10" x14ac:dyDescent="0.2">
      <c r="B64" s="3">
        <v>342</v>
      </c>
      <c r="C64" s="7">
        <v>642</v>
      </c>
      <c r="D64" s="7">
        <v>0.6</v>
      </c>
      <c r="E64" s="8">
        <v>1.5</v>
      </c>
      <c r="F64" s="7" t="s">
        <v>204</v>
      </c>
      <c r="G64" s="3"/>
      <c r="H64" s="5" t="s">
        <v>213</v>
      </c>
      <c r="J64" s="1" t="s">
        <v>214</v>
      </c>
    </row>
    <row r="65" spans="2:10" x14ac:dyDescent="0.2">
      <c r="B65" s="3">
        <v>343</v>
      </c>
      <c r="C65" s="7">
        <v>430</v>
      </c>
      <c r="D65" s="7">
        <v>0.6</v>
      </c>
      <c r="E65" s="8">
        <v>1.5</v>
      </c>
      <c r="F65" s="7" t="s">
        <v>204</v>
      </c>
      <c r="G65" s="3"/>
      <c r="H65" s="5"/>
    </row>
    <row r="66" spans="2:10" x14ac:dyDescent="0.2">
      <c r="B66" s="3">
        <v>344</v>
      </c>
      <c r="C66" s="7">
        <v>673</v>
      </c>
      <c r="D66" s="7">
        <v>1.2</v>
      </c>
      <c r="E66" s="8">
        <v>2.5</v>
      </c>
      <c r="F66" s="7" t="s">
        <v>204</v>
      </c>
      <c r="G66" s="3" t="s">
        <v>206</v>
      </c>
      <c r="H66" s="5"/>
    </row>
    <row r="67" spans="2:10" x14ac:dyDescent="0.2">
      <c r="B67" s="3">
        <v>345</v>
      </c>
      <c r="C67" s="7">
        <v>294</v>
      </c>
      <c r="D67" s="7"/>
      <c r="E67" s="7"/>
      <c r="F67" s="7"/>
      <c r="G67" s="3" t="s">
        <v>206</v>
      </c>
      <c r="H67" s="5"/>
    </row>
    <row r="68" spans="2:10" x14ac:dyDescent="0.2">
      <c r="B68" s="3">
        <v>346</v>
      </c>
      <c r="C68" s="7">
        <v>457</v>
      </c>
      <c r="D68" s="7"/>
      <c r="E68" s="7"/>
      <c r="F68" s="7"/>
      <c r="G68" s="3" t="s">
        <v>206</v>
      </c>
      <c r="H68" s="5"/>
    </row>
    <row r="69" spans="2:10" x14ac:dyDescent="0.2">
      <c r="B69" s="3">
        <v>347</v>
      </c>
      <c r="C69" s="7">
        <v>124</v>
      </c>
      <c r="D69" s="7">
        <v>1.2</v>
      </c>
      <c r="E69" s="8">
        <v>2.5</v>
      </c>
      <c r="F69" s="7" t="s">
        <v>204</v>
      </c>
      <c r="G69" s="3" t="s">
        <v>206</v>
      </c>
      <c r="H69" s="5" t="s">
        <v>213</v>
      </c>
      <c r="J69" s="1" t="s">
        <v>214</v>
      </c>
    </row>
    <row r="70" spans="2:10" x14ac:dyDescent="0.2">
      <c r="B70" s="3">
        <v>348</v>
      </c>
      <c r="C70" s="7">
        <v>463</v>
      </c>
      <c r="D70" s="7">
        <v>1.2</v>
      </c>
      <c r="E70" s="8">
        <v>3</v>
      </c>
      <c r="F70" s="7" t="s">
        <v>204</v>
      </c>
      <c r="G70" s="3" t="s">
        <v>206</v>
      </c>
      <c r="H70" s="5" t="s">
        <v>213</v>
      </c>
    </row>
    <row r="71" spans="2:10" x14ac:dyDescent="0.2">
      <c r="B71" s="3">
        <v>349</v>
      </c>
      <c r="C71" s="7">
        <v>502</v>
      </c>
      <c r="D71" s="7">
        <v>0.6</v>
      </c>
      <c r="E71" s="8">
        <v>2</v>
      </c>
      <c r="F71" s="7" t="s">
        <v>204</v>
      </c>
      <c r="G71" s="3"/>
      <c r="H71" s="5">
        <v>1.5</v>
      </c>
    </row>
    <row r="72" spans="2:10" x14ac:dyDescent="0.2">
      <c r="B72" s="3">
        <v>349</v>
      </c>
      <c r="C72" s="7">
        <v>330</v>
      </c>
      <c r="D72" s="7">
        <v>1.2</v>
      </c>
      <c r="E72" s="8">
        <v>2.5</v>
      </c>
      <c r="F72" s="7" t="s">
        <v>204</v>
      </c>
      <c r="G72" s="3"/>
      <c r="H72" s="5" t="s">
        <v>213</v>
      </c>
    </row>
    <row r="73" spans="2:10" x14ac:dyDescent="0.2">
      <c r="B73" s="3">
        <v>350</v>
      </c>
      <c r="C73" s="7">
        <v>28</v>
      </c>
      <c r="D73" s="7">
        <v>1.4</v>
      </c>
      <c r="E73" s="8">
        <v>3.5</v>
      </c>
      <c r="F73" s="7" t="s">
        <v>204</v>
      </c>
      <c r="G73" s="3"/>
      <c r="H73" s="5" t="s">
        <v>213</v>
      </c>
    </row>
    <row r="74" spans="2:10" x14ac:dyDescent="0.2">
      <c r="B74" s="3">
        <v>350</v>
      </c>
      <c r="C74" s="3">
        <v>991</v>
      </c>
      <c r="D74" s="3"/>
      <c r="E74" s="4"/>
      <c r="F74" s="3"/>
      <c r="G74" s="3" t="s">
        <v>206</v>
      </c>
      <c r="H74" s="5"/>
    </row>
    <row r="75" spans="2:10" x14ac:dyDescent="0.2">
      <c r="B75" s="3">
        <v>351</v>
      </c>
      <c r="C75" s="3">
        <v>324</v>
      </c>
      <c r="D75" s="3">
        <v>0.3</v>
      </c>
      <c r="E75" s="4">
        <v>1.5</v>
      </c>
      <c r="F75" s="3" t="s">
        <v>204</v>
      </c>
      <c r="G75" s="3"/>
      <c r="H75" s="5">
        <v>0.8</v>
      </c>
    </row>
    <row r="76" spans="2:10" x14ac:dyDescent="0.2">
      <c r="B76" s="3">
        <v>352</v>
      </c>
      <c r="C76" s="3">
        <v>182</v>
      </c>
      <c r="D76" s="3">
        <v>0.9</v>
      </c>
      <c r="E76" s="4">
        <v>1.5</v>
      </c>
      <c r="F76" s="3" t="s">
        <v>204</v>
      </c>
      <c r="G76" s="3"/>
      <c r="H76" s="5" t="s">
        <v>213</v>
      </c>
    </row>
    <row r="77" spans="2:10" x14ac:dyDescent="0.2">
      <c r="B77" s="3">
        <v>352</v>
      </c>
      <c r="C77" s="3">
        <v>284</v>
      </c>
      <c r="D77" s="3"/>
      <c r="E77" s="3"/>
      <c r="F77" s="3"/>
      <c r="G77" s="3" t="s">
        <v>206</v>
      </c>
      <c r="H77" s="5"/>
    </row>
    <row r="78" spans="2:10" x14ac:dyDescent="0.2">
      <c r="B78" s="3">
        <v>353</v>
      </c>
      <c r="C78" s="3">
        <v>323</v>
      </c>
      <c r="D78" s="4">
        <v>1</v>
      </c>
      <c r="E78" s="4">
        <v>2</v>
      </c>
      <c r="F78" s="3" t="s">
        <v>204</v>
      </c>
      <c r="G78" s="3"/>
      <c r="H78" s="5" t="s">
        <v>213</v>
      </c>
    </row>
    <row r="79" spans="2:10" x14ac:dyDescent="0.2">
      <c r="B79" s="3">
        <v>353</v>
      </c>
      <c r="C79" s="3">
        <v>617</v>
      </c>
      <c r="D79" s="3"/>
      <c r="E79" s="3"/>
      <c r="F79" s="3"/>
      <c r="G79" s="3" t="s">
        <v>206</v>
      </c>
      <c r="H79" s="5"/>
    </row>
    <row r="80" spans="2:10" x14ac:dyDescent="0.2">
      <c r="B80" s="3">
        <v>354</v>
      </c>
      <c r="C80" s="3">
        <v>289</v>
      </c>
      <c r="D80" s="3">
        <v>0.8</v>
      </c>
      <c r="E80" s="4">
        <v>2</v>
      </c>
      <c r="F80" s="3" t="s">
        <v>204</v>
      </c>
      <c r="G80" s="3" t="s">
        <v>206</v>
      </c>
      <c r="H80" s="5">
        <v>0.9</v>
      </c>
      <c r="J80" s="1" t="s">
        <v>214</v>
      </c>
    </row>
    <row r="81" spans="2:8" x14ac:dyDescent="0.2">
      <c r="B81" s="3">
        <v>355</v>
      </c>
      <c r="C81" s="3">
        <v>361</v>
      </c>
      <c r="D81" s="3"/>
      <c r="E81" s="3"/>
      <c r="F81" s="3"/>
      <c r="G81" s="3" t="s">
        <v>206</v>
      </c>
      <c r="H81" s="5"/>
    </row>
    <row r="82" spans="2:8" x14ac:dyDescent="0.2">
      <c r="B82" s="3">
        <v>356</v>
      </c>
      <c r="C82" s="3">
        <v>553</v>
      </c>
      <c r="D82" s="3"/>
      <c r="E82" s="3"/>
      <c r="F82" s="3"/>
      <c r="G82" s="3" t="s">
        <v>206</v>
      </c>
      <c r="H82" s="5"/>
    </row>
  </sheetData>
  <mergeCells count="8">
    <mergeCell ref="B2:H2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C9F49-4C30-40C2-B16E-78902D080EBB}">
  <dimension ref="B2:I48"/>
  <sheetViews>
    <sheetView topLeftCell="A6" workbookViewId="0">
      <selection activeCell="L34" sqref="L34"/>
    </sheetView>
  </sheetViews>
  <sheetFormatPr defaultRowHeight="12.75" x14ac:dyDescent="0.2"/>
  <cols>
    <col min="1" max="1" width="9.140625" style="1"/>
    <col min="2" max="2" width="6" style="1" bestFit="1" customWidth="1"/>
    <col min="3" max="3" width="6.42578125" style="1" bestFit="1" customWidth="1"/>
    <col min="4" max="4" width="6.28515625" style="1" bestFit="1" customWidth="1"/>
    <col min="5" max="5" width="6.42578125" style="1" bestFit="1" customWidth="1"/>
    <col min="6" max="6" width="6.28515625" style="1" bestFit="1" customWidth="1"/>
    <col min="7" max="7" width="6.42578125" style="1" bestFit="1" customWidth="1"/>
    <col min="8" max="8" width="6.28515625" style="1" bestFit="1" customWidth="1"/>
    <col min="9" max="9" width="7.140625" style="1" bestFit="1" customWidth="1"/>
    <col min="10" max="16384" width="9.140625" style="1"/>
  </cols>
  <sheetData>
    <row r="2" spans="2:9" x14ac:dyDescent="0.2">
      <c r="B2" s="89" t="s">
        <v>753</v>
      </c>
      <c r="C2" s="89"/>
      <c r="D2" s="89"/>
      <c r="E2" s="89"/>
      <c r="F2" s="89"/>
      <c r="G2" s="89"/>
      <c r="H2" s="89"/>
      <c r="I2" s="89"/>
    </row>
    <row r="4" spans="2:9" ht="12.75" customHeight="1" x14ac:dyDescent="0.2">
      <c r="B4" s="95" t="s">
        <v>195</v>
      </c>
      <c r="C4" s="95" t="s">
        <v>215</v>
      </c>
      <c r="D4" s="93"/>
      <c r="E4" s="95" t="s">
        <v>216</v>
      </c>
      <c r="F4" s="93"/>
      <c r="G4" s="95" t="s">
        <v>217</v>
      </c>
      <c r="H4" s="93"/>
      <c r="I4" s="93" t="s">
        <v>202</v>
      </c>
    </row>
    <row r="5" spans="2:9" ht="12.75" customHeight="1" x14ac:dyDescent="0.2">
      <c r="B5" s="93"/>
      <c r="C5" s="93"/>
      <c r="D5" s="93"/>
      <c r="E5" s="93"/>
      <c r="F5" s="93"/>
      <c r="G5" s="93"/>
      <c r="H5" s="93"/>
      <c r="I5" s="93"/>
    </row>
    <row r="6" spans="2:9" ht="12.75" customHeight="1" x14ac:dyDescent="0.2">
      <c r="B6" s="93"/>
      <c r="C6" s="3" t="s">
        <v>196</v>
      </c>
      <c r="D6" s="3" t="s">
        <v>197</v>
      </c>
      <c r="E6" s="3" t="s">
        <v>196</v>
      </c>
      <c r="F6" s="3" t="s">
        <v>197</v>
      </c>
      <c r="G6" s="3" t="s">
        <v>196</v>
      </c>
      <c r="H6" s="3" t="s">
        <v>197</v>
      </c>
      <c r="I6" s="93"/>
    </row>
    <row r="7" spans="2:9" ht="12.75" customHeight="1" x14ac:dyDescent="0.2">
      <c r="B7" s="10">
        <v>103</v>
      </c>
      <c r="C7" s="3">
        <v>376</v>
      </c>
      <c r="D7" s="3"/>
      <c r="E7" s="3">
        <v>3</v>
      </c>
      <c r="F7" s="3"/>
      <c r="G7" s="3" t="s">
        <v>204</v>
      </c>
      <c r="H7" s="3"/>
      <c r="I7" s="5"/>
    </row>
    <row r="8" spans="2:9" ht="12.75" customHeight="1" x14ac:dyDescent="0.2">
      <c r="B8" s="10">
        <v>201</v>
      </c>
      <c r="C8" s="3"/>
      <c r="D8" s="3">
        <v>447</v>
      </c>
      <c r="E8" s="3"/>
      <c r="F8" s="3">
        <v>4</v>
      </c>
      <c r="G8" s="3"/>
      <c r="H8" s="3" t="s">
        <v>204</v>
      </c>
      <c r="I8" s="5"/>
    </row>
    <row r="9" spans="2:9" ht="12.75" customHeight="1" x14ac:dyDescent="0.2">
      <c r="B9" s="3">
        <v>303</v>
      </c>
      <c r="C9" s="3"/>
      <c r="D9" s="3">
        <v>807</v>
      </c>
      <c r="E9" s="3"/>
      <c r="F9" s="3">
        <v>3</v>
      </c>
      <c r="G9" s="3"/>
      <c r="H9" s="3" t="s">
        <v>204</v>
      </c>
      <c r="I9" s="3"/>
    </row>
    <row r="10" spans="2:9" ht="12.75" customHeight="1" x14ac:dyDescent="0.2">
      <c r="B10" s="3">
        <v>304</v>
      </c>
      <c r="C10" s="3">
        <v>793</v>
      </c>
      <c r="D10" s="3"/>
      <c r="E10" s="3">
        <v>3</v>
      </c>
      <c r="F10" s="3"/>
      <c r="G10" s="3" t="s">
        <v>204</v>
      </c>
      <c r="H10" s="3"/>
      <c r="I10" s="3"/>
    </row>
    <row r="11" spans="2:9" ht="12.75" customHeight="1" x14ac:dyDescent="0.2">
      <c r="B11" s="3">
        <v>305</v>
      </c>
      <c r="C11" s="3">
        <v>494</v>
      </c>
      <c r="D11" s="3"/>
      <c r="E11" s="3">
        <v>4</v>
      </c>
      <c r="F11" s="3"/>
      <c r="G11" s="3" t="s">
        <v>204</v>
      </c>
      <c r="H11" s="3"/>
      <c r="I11" s="3"/>
    </row>
    <row r="12" spans="2:9" ht="12.75" customHeight="1" x14ac:dyDescent="0.2">
      <c r="B12" s="3">
        <v>307</v>
      </c>
      <c r="C12" s="3">
        <v>364</v>
      </c>
      <c r="D12" s="3"/>
      <c r="E12" s="3">
        <v>2</v>
      </c>
      <c r="F12" s="3"/>
      <c r="G12" s="3" t="s">
        <v>204</v>
      </c>
      <c r="H12" s="3"/>
      <c r="I12" s="3"/>
    </row>
    <row r="13" spans="2:9" ht="12.75" customHeight="1" x14ac:dyDescent="0.2">
      <c r="B13" s="3">
        <v>308</v>
      </c>
      <c r="C13" s="3"/>
      <c r="D13" s="3">
        <v>389</v>
      </c>
      <c r="E13" s="3"/>
      <c r="F13" s="3">
        <v>3</v>
      </c>
      <c r="G13" s="3"/>
      <c r="H13" s="3" t="s">
        <v>204</v>
      </c>
      <c r="I13" s="3"/>
    </row>
    <row r="14" spans="2:9" ht="12.75" customHeight="1" x14ac:dyDescent="0.2">
      <c r="B14" s="3">
        <v>309</v>
      </c>
      <c r="C14" s="3"/>
      <c r="D14" s="3">
        <v>406</v>
      </c>
      <c r="E14" s="3"/>
      <c r="F14" s="3">
        <v>3</v>
      </c>
      <c r="G14" s="3"/>
      <c r="H14" s="3" t="s">
        <v>204</v>
      </c>
      <c r="I14" s="3"/>
    </row>
    <row r="15" spans="2:9" ht="12.75" customHeight="1" x14ac:dyDescent="0.2">
      <c r="B15" s="3">
        <v>310</v>
      </c>
      <c r="C15" s="3"/>
      <c r="D15" s="3">
        <v>405</v>
      </c>
      <c r="E15" s="3"/>
      <c r="F15" s="3">
        <v>3</v>
      </c>
      <c r="G15" s="3"/>
      <c r="H15" s="3" t="s">
        <v>204</v>
      </c>
      <c r="I15" s="3"/>
    </row>
    <row r="16" spans="2:9" ht="12.75" customHeight="1" x14ac:dyDescent="0.2">
      <c r="B16" s="3">
        <v>311</v>
      </c>
      <c r="C16" s="3"/>
      <c r="D16" s="3">
        <v>405</v>
      </c>
      <c r="E16" s="3"/>
      <c r="F16" s="3">
        <v>3</v>
      </c>
      <c r="G16" s="3"/>
      <c r="H16" s="3" t="s">
        <v>204</v>
      </c>
      <c r="I16" s="3"/>
    </row>
    <row r="17" spans="2:9" ht="12.75" customHeight="1" x14ac:dyDescent="0.2">
      <c r="B17" s="3">
        <v>312</v>
      </c>
      <c r="C17" s="3">
        <v>689</v>
      </c>
      <c r="D17" s="3"/>
      <c r="E17" s="3">
        <v>4</v>
      </c>
      <c r="F17" s="3"/>
      <c r="G17" s="3" t="s">
        <v>204</v>
      </c>
      <c r="H17" s="3"/>
      <c r="I17" s="3"/>
    </row>
    <row r="18" spans="2:9" ht="12.75" customHeight="1" x14ac:dyDescent="0.2">
      <c r="B18" s="3">
        <v>314</v>
      </c>
      <c r="C18" s="3"/>
      <c r="D18" s="3">
        <v>151</v>
      </c>
      <c r="E18" s="3"/>
      <c r="F18" s="3">
        <v>3</v>
      </c>
      <c r="G18" s="3"/>
      <c r="H18" s="3" t="s">
        <v>204</v>
      </c>
      <c r="I18" s="3"/>
    </row>
    <row r="19" spans="2:9" ht="12.75" customHeight="1" x14ac:dyDescent="0.2">
      <c r="B19" s="3">
        <v>316</v>
      </c>
      <c r="C19" s="3"/>
      <c r="D19" s="3">
        <v>172</v>
      </c>
      <c r="E19" s="3"/>
      <c r="F19" s="3">
        <v>3</v>
      </c>
      <c r="G19" s="3"/>
      <c r="H19" s="3" t="s">
        <v>204</v>
      </c>
      <c r="I19" s="3"/>
    </row>
    <row r="20" spans="2:9" ht="12.75" customHeight="1" x14ac:dyDescent="0.2">
      <c r="B20" s="3">
        <v>318</v>
      </c>
      <c r="C20" s="3">
        <v>158</v>
      </c>
      <c r="D20" s="3">
        <v>158</v>
      </c>
      <c r="E20" s="3">
        <v>2</v>
      </c>
      <c r="F20" s="3">
        <v>2</v>
      </c>
      <c r="G20" s="3" t="s">
        <v>204</v>
      </c>
      <c r="H20" s="3" t="s">
        <v>204</v>
      </c>
      <c r="I20" s="3"/>
    </row>
    <row r="21" spans="2:9" ht="12.75" customHeight="1" x14ac:dyDescent="0.2">
      <c r="B21" s="3">
        <v>319</v>
      </c>
      <c r="C21" s="3">
        <v>121</v>
      </c>
      <c r="D21" s="3">
        <v>121</v>
      </c>
      <c r="E21" s="3">
        <v>2</v>
      </c>
      <c r="F21" s="3">
        <v>2</v>
      </c>
      <c r="G21" s="3" t="s">
        <v>204</v>
      </c>
      <c r="H21" s="3" t="s">
        <v>204</v>
      </c>
      <c r="I21" s="3"/>
    </row>
    <row r="22" spans="2:9" ht="12.75" customHeight="1" x14ac:dyDescent="0.2">
      <c r="B22" s="94">
        <v>321</v>
      </c>
      <c r="C22" s="3">
        <v>250</v>
      </c>
      <c r="D22" s="3">
        <v>170</v>
      </c>
      <c r="E22" s="3">
        <v>2</v>
      </c>
      <c r="F22" s="3">
        <v>2</v>
      </c>
      <c r="G22" s="3" t="s">
        <v>204</v>
      </c>
      <c r="H22" s="3" t="s">
        <v>204</v>
      </c>
      <c r="I22" s="3"/>
    </row>
    <row r="23" spans="2:9" ht="12.75" customHeight="1" x14ac:dyDescent="0.2">
      <c r="B23" s="94"/>
      <c r="C23" s="3"/>
      <c r="D23" s="3">
        <v>80</v>
      </c>
      <c r="E23" s="3"/>
      <c r="F23" s="3">
        <v>4</v>
      </c>
      <c r="G23" s="3"/>
      <c r="H23" s="3" t="s">
        <v>208</v>
      </c>
      <c r="I23" s="3"/>
    </row>
    <row r="24" spans="2:9" ht="12.75" customHeight="1" x14ac:dyDescent="0.2">
      <c r="B24" s="3">
        <v>322</v>
      </c>
      <c r="C24" s="3"/>
      <c r="D24" s="3">
        <v>263</v>
      </c>
      <c r="E24" s="3"/>
      <c r="F24" s="3">
        <v>4</v>
      </c>
      <c r="G24" s="3"/>
      <c r="H24" s="3" t="s">
        <v>204</v>
      </c>
      <c r="I24" s="3"/>
    </row>
    <row r="25" spans="2:9" ht="12.75" customHeight="1" x14ac:dyDescent="0.2">
      <c r="B25" s="3">
        <v>324</v>
      </c>
      <c r="C25" s="3">
        <v>204</v>
      </c>
      <c r="D25" s="3"/>
      <c r="E25" s="3">
        <v>3</v>
      </c>
      <c r="F25" s="3"/>
      <c r="G25" s="3" t="s">
        <v>204</v>
      </c>
      <c r="H25" s="3"/>
      <c r="I25" s="3"/>
    </row>
    <row r="26" spans="2:9" ht="12.75" customHeight="1" x14ac:dyDescent="0.2">
      <c r="B26" s="3">
        <v>325</v>
      </c>
      <c r="C26" s="3"/>
      <c r="D26" s="3">
        <v>205</v>
      </c>
      <c r="E26" s="3"/>
      <c r="F26" s="3">
        <v>3</v>
      </c>
      <c r="G26" s="3"/>
      <c r="H26" s="3" t="s">
        <v>204</v>
      </c>
      <c r="I26" s="3"/>
    </row>
    <row r="27" spans="2:9" ht="12.75" customHeight="1" x14ac:dyDescent="0.2">
      <c r="B27" s="3">
        <v>326</v>
      </c>
      <c r="C27" s="3"/>
      <c r="D27" s="3">
        <v>220</v>
      </c>
      <c r="E27" s="3" t="s">
        <v>40</v>
      </c>
      <c r="F27" s="3">
        <v>3</v>
      </c>
      <c r="G27" s="3"/>
      <c r="H27" s="3" t="s">
        <v>204</v>
      </c>
      <c r="I27" s="3"/>
    </row>
    <row r="28" spans="2:9" ht="12.75" customHeight="1" x14ac:dyDescent="0.2">
      <c r="B28" s="3">
        <v>327</v>
      </c>
      <c r="C28" s="3"/>
      <c r="D28" s="3">
        <v>215</v>
      </c>
      <c r="E28" s="3"/>
      <c r="F28" s="3">
        <v>4</v>
      </c>
      <c r="G28" s="3"/>
      <c r="H28" s="3" t="s">
        <v>204</v>
      </c>
      <c r="I28" s="3"/>
    </row>
    <row r="29" spans="2:9" ht="12.75" customHeight="1" x14ac:dyDescent="0.2">
      <c r="B29" s="3">
        <v>328</v>
      </c>
      <c r="C29" s="3"/>
      <c r="D29" s="3">
        <v>356</v>
      </c>
      <c r="E29" s="3"/>
      <c r="F29" s="3">
        <v>4</v>
      </c>
      <c r="G29" s="3"/>
      <c r="H29" s="3" t="s">
        <v>208</v>
      </c>
      <c r="I29" s="3"/>
    </row>
    <row r="30" spans="2:9" ht="12.75" customHeight="1" x14ac:dyDescent="0.2">
      <c r="B30" s="3">
        <v>329</v>
      </c>
      <c r="C30" s="3"/>
      <c r="D30" s="3">
        <v>278</v>
      </c>
      <c r="E30" s="3"/>
      <c r="F30" s="3">
        <v>4</v>
      </c>
      <c r="G30" s="3"/>
      <c r="H30" s="3" t="s">
        <v>204</v>
      </c>
      <c r="I30" s="3"/>
    </row>
    <row r="31" spans="2:9" ht="12.75" customHeight="1" x14ac:dyDescent="0.2">
      <c r="B31" s="9">
        <v>330</v>
      </c>
      <c r="C31" s="3"/>
      <c r="D31" s="3">
        <v>791</v>
      </c>
      <c r="E31" s="3"/>
      <c r="F31" s="3">
        <v>4</v>
      </c>
      <c r="G31" s="3"/>
      <c r="H31" s="3" t="s">
        <v>204</v>
      </c>
      <c r="I31" s="3"/>
    </row>
    <row r="32" spans="2:9" ht="12.75" customHeight="1" x14ac:dyDescent="0.2">
      <c r="B32" s="3">
        <v>331</v>
      </c>
      <c r="C32" s="3"/>
      <c r="D32" s="3">
        <v>358</v>
      </c>
      <c r="E32" s="3"/>
      <c r="F32" s="3">
        <v>3</v>
      </c>
      <c r="G32" s="3"/>
      <c r="H32" s="3" t="s">
        <v>204</v>
      </c>
      <c r="I32" s="3"/>
    </row>
    <row r="33" spans="2:9" ht="12.75" customHeight="1" x14ac:dyDescent="0.2">
      <c r="B33" s="3">
        <v>332</v>
      </c>
      <c r="C33" s="3"/>
      <c r="D33" s="3">
        <v>182</v>
      </c>
      <c r="E33" s="3"/>
      <c r="F33" s="3">
        <v>3</v>
      </c>
      <c r="G33" s="3"/>
      <c r="H33" s="3" t="s">
        <v>208</v>
      </c>
      <c r="I33" s="3"/>
    </row>
    <row r="34" spans="2:9" ht="12.75" customHeight="1" x14ac:dyDescent="0.2">
      <c r="B34" s="3">
        <v>333</v>
      </c>
      <c r="C34" s="3">
        <v>356</v>
      </c>
      <c r="D34" s="3"/>
      <c r="E34" s="3">
        <v>3</v>
      </c>
      <c r="F34" s="3"/>
      <c r="G34" s="3" t="s">
        <v>204</v>
      </c>
      <c r="H34" s="3"/>
      <c r="I34" s="3"/>
    </row>
    <row r="35" spans="2:9" ht="12.75" customHeight="1" x14ac:dyDescent="0.2">
      <c r="B35" s="3">
        <v>334</v>
      </c>
      <c r="C35" s="3">
        <v>512</v>
      </c>
      <c r="D35" s="3"/>
      <c r="E35" s="3">
        <v>3</v>
      </c>
      <c r="F35" s="3"/>
      <c r="G35" s="3" t="s">
        <v>204</v>
      </c>
      <c r="H35" s="3"/>
      <c r="I35" s="3"/>
    </row>
    <row r="36" spans="2:9" ht="12.75" customHeight="1" x14ac:dyDescent="0.2">
      <c r="B36" s="3">
        <v>335</v>
      </c>
      <c r="C36" s="3">
        <v>517</v>
      </c>
      <c r="D36" s="3"/>
      <c r="E36" s="3">
        <v>3</v>
      </c>
      <c r="F36" s="3"/>
      <c r="G36" s="3" t="s">
        <v>204</v>
      </c>
      <c r="H36" s="3"/>
      <c r="I36" s="3"/>
    </row>
    <row r="37" spans="2:9" ht="12.75" customHeight="1" x14ac:dyDescent="0.2">
      <c r="B37" s="3">
        <v>336</v>
      </c>
      <c r="C37" s="3">
        <v>515</v>
      </c>
      <c r="D37" s="3"/>
      <c r="E37" s="3">
        <v>3</v>
      </c>
      <c r="F37" s="3"/>
      <c r="G37" s="3" t="s">
        <v>204</v>
      </c>
      <c r="H37" s="3"/>
      <c r="I37" s="3"/>
    </row>
    <row r="38" spans="2:9" ht="12.75" customHeight="1" x14ac:dyDescent="0.2">
      <c r="B38" s="9">
        <v>337</v>
      </c>
      <c r="C38" s="3">
        <v>514</v>
      </c>
      <c r="D38" s="3">
        <v>576</v>
      </c>
      <c r="E38" s="3">
        <v>3</v>
      </c>
      <c r="F38" s="3">
        <v>3</v>
      </c>
      <c r="G38" s="3" t="s">
        <v>204</v>
      </c>
      <c r="H38" s="3" t="s">
        <v>204</v>
      </c>
      <c r="I38" s="3"/>
    </row>
    <row r="39" spans="2:9" ht="12.75" customHeight="1" x14ac:dyDescent="0.2">
      <c r="B39" s="3">
        <v>339</v>
      </c>
      <c r="C39" s="3"/>
      <c r="D39" s="3">
        <v>440</v>
      </c>
      <c r="E39" s="3"/>
      <c r="F39" s="3">
        <v>3</v>
      </c>
      <c r="G39" s="3"/>
      <c r="H39" s="3" t="s">
        <v>204</v>
      </c>
      <c r="I39" s="3"/>
    </row>
    <row r="40" spans="2:9" ht="12.75" customHeight="1" x14ac:dyDescent="0.2">
      <c r="B40" s="3">
        <v>342</v>
      </c>
      <c r="C40" s="3">
        <v>649</v>
      </c>
      <c r="D40" s="3"/>
      <c r="E40" s="3">
        <v>3</v>
      </c>
      <c r="F40" s="3"/>
      <c r="G40" s="3" t="s">
        <v>204</v>
      </c>
      <c r="H40" s="3"/>
      <c r="I40" s="3"/>
    </row>
    <row r="41" spans="2:9" ht="12.75" customHeight="1" x14ac:dyDescent="0.2">
      <c r="B41" s="3">
        <v>349</v>
      </c>
      <c r="C41" s="3">
        <v>701</v>
      </c>
      <c r="D41" s="3"/>
      <c r="E41" s="3">
        <v>3</v>
      </c>
      <c r="F41" s="3"/>
      <c r="G41" s="3" t="s">
        <v>204</v>
      </c>
      <c r="H41" s="3"/>
      <c r="I41" s="3"/>
    </row>
    <row r="42" spans="2:9" ht="12.75" customHeight="1" x14ac:dyDescent="0.2">
      <c r="B42" s="3">
        <v>349</v>
      </c>
      <c r="C42" s="3">
        <v>129</v>
      </c>
      <c r="D42" s="3"/>
      <c r="E42" s="3">
        <v>5</v>
      </c>
      <c r="F42" s="3"/>
      <c r="G42" s="3" t="s">
        <v>208</v>
      </c>
      <c r="H42" s="3"/>
      <c r="I42" s="3"/>
    </row>
    <row r="43" spans="2:9" ht="12.75" customHeight="1" x14ac:dyDescent="0.2">
      <c r="B43" s="3">
        <v>350</v>
      </c>
      <c r="C43" s="3"/>
      <c r="D43" s="3">
        <v>30</v>
      </c>
      <c r="E43" s="3"/>
      <c r="F43" s="3">
        <v>5</v>
      </c>
      <c r="G43" s="3"/>
      <c r="H43" s="3" t="s">
        <v>208</v>
      </c>
      <c r="I43" s="3"/>
    </row>
    <row r="44" spans="2:9" ht="12.75" customHeight="1" x14ac:dyDescent="0.2">
      <c r="B44" s="3">
        <v>351</v>
      </c>
      <c r="C44" s="3"/>
      <c r="D44" s="3">
        <v>320</v>
      </c>
      <c r="E44" s="3"/>
      <c r="F44" s="3">
        <v>3</v>
      </c>
      <c r="G44" s="3"/>
      <c r="H44" s="3" t="s">
        <v>204</v>
      </c>
      <c r="I44" s="3"/>
    </row>
    <row r="45" spans="2:9" ht="12.75" customHeight="1" x14ac:dyDescent="0.2">
      <c r="B45" s="3">
        <v>352</v>
      </c>
      <c r="C45" s="3">
        <v>182</v>
      </c>
      <c r="D45" s="3"/>
      <c r="E45" s="3">
        <v>4</v>
      </c>
      <c r="F45" s="3"/>
      <c r="G45" s="3" t="s">
        <v>208</v>
      </c>
      <c r="H45" s="3"/>
      <c r="I45" s="3"/>
    </row>
    <row r="46" spans="2:9" ht="12.75" customHeight="1" x14ac:dyDescent="0.2">
      <c r="B46" s="3">
        <v>353</v>
      </c>
      <c r="C46" s="3"/>
      <c r="D46" s="3">
        <v>947</v>
      </c>
      <c r="E46" s="3"/>
      <c r="F46" s="3">
        <v>3</v>
      </c>
      <c r="G46" s="3"/>
      <c r="H46" s="3" t="s">
        <v>204</v>
      </c>
      <c r="I46" s="3"/>
    </row>
    <row r="47" spans="2:9" ht="12.75" customHeight="1" x14ac:dyDescent="0.2">
      <c r="B47" s="3">
        <v>354</v>
      </c>
      <c r="C47" s="3">
        <v>289</v>
      </c>
      <c r="D47" s="3"/>
      <c r="E47" s="3">
        <v>3</v>
      </c>
      <c r="F47" s="3"/>
      <c r="G47" s="3" t="s">
        <v>208</v>
      </c>
      <c r="H47" s="3"/>
      <c r="I47" s="3"/>
    </row>
    <row r="48" spans="2:9" ht="12.75" customHeight="1" x14ac:dyDescent="0.2">
      <c r="B48" s="3">
        <v>355</v>
      </c>
      <c r="C48" s="3"/>
      <c r="D48" s="3">
        <v>361</v>
      </c>
      <c r="E48" s="3"/>
      <c r="F48" s="3">
        <v>3</v>
      </c>
      <c r="G48" s="3"/>
      <c r="H48" s="3" t="s">
        <v>204</v>
      </c>
      <c r="I48" s="3"/>
    </row>
  </sheetData>
  <mergeCells count="7">
    <mergeCell ref="B2:I2"/>
    <mergeCell ref="I4:I6"/>
    <mergeCell ref="B22:B23"/>
    <mergeCell ref="B4:B6"/>
    <mergeCell ref="C4:D5"/>
    <mergeCell ref="E4:F5"/>
    <mergeCell ref="G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F9CA-DDB9-4AAD-BAD6-7C38A8EA02FF}">
  <dimension ref="B2:D15"/>
  <sheetViews>
    <sheetView workbookViewId="0">
      <selection activeCell="C34" sqref="C34"/>
    </sheetView>
  </sheetViews>
  <sheetFormatPr defaultRowHeight="12.75" x14ac:dyDescent="0.2"/>
  <cols>
    <col min="1" max="1" width="9.140625" style="1"/>
    <col min="2" max="2" width="28.42578125" style="1" customWidth="1"/>
    <col min="3" max="3" width="23.85546875" style="2" customWidth="1"/>
    <col min="4" max="4" width="21.42578125" style="2" customWidth="1"/>
    <col min="5" max="16384" width="9.140625" style="1"/>
  </cols>
  <sheetData>
    <row r="2" spans="2:4" x14ac:dyDescent="0.2">
      <c r="B2" s="89" t="s">
        <v>829</v>
      </c>
      <c r="C2" s="89"/>
      <c r="D2" s="89"/>
    </row>
    <row r="4" spans="2:4" x14ac:dyDescent="0.2">
      <c r="B4" s="90" t="s">
        <v>820</v>
      </c>
      <c r="C4" s="90" t="s">
        <v>821</v>
      </c>
      <c r="D4" s="90"/>
    </row>
    <row r="5" spans="2:4" x14ac:dyDescent="0.2">
      <c r="B5" s="90"/>
      <c r="C5" s="46" t="s">
        <v>822</v>
      </c>
      <c r="D5" s="46" t="s">
        <v>823</v>
      </c>
    </row>
    <row r="6" spans="2:4" x14ac:dyDescent="0.2">
      <c r="B6" s="3" t="s">
        <v>824</v>
      </c>
      <c r="C6" s="87" t="s">
        <v>919</v>
      </c>
      <c r="D6" s="47" t="s">
        <v>928</v>
      </c>
    </row>
    <row r="7" spans="2:4" x14ac:dyDescent="0.2">
      <c r="B7" s="3" t="s">
        <v>824</v>
      </c>
      <c r="C7" s="5" t="s">
        <v>918</v>
      </c>
      <c r="D7" s="5" t="s">
        <v>929</v>
      </c>
    </row>
    <row r="8" spans="2:4" x14ac:dyDescent="0.2">
      <c r="B8" s="3" t="s">
        <v>824</v>
      </c>
      <c r="C8" s="5" t="s">
        <v>920</v>
      </c>
      <c r="D8" s="5" t="s">
        <v>930</v>
      </c>
    </row>
    <row r="9" spans="2:4" x14ac:dyDescent="0.2">
      <c r="B9" s="3" t="s">
        <v>827</v>
      </c>
      <c r="C9" s="5" t="s">
        <v>921</v>
      </c>
      <c r="D9" s="5" t="s">
        <v>931</v>
      </c>
    </row>
    <row r="10" spans="2:4" x14ac:dyDescent="0.2">
      <c r="B10" s="3" t="s">
        <v>828</v>
      </c>
      <c r="C10" s="5" t="s">
        <v>922</v>
      </c>
      <c r="D10" s="5" t="s">
        <v>931</v>
      </c>
    </row>
    <row r="11" spans="2:4" x14ac:dyDescent="0.2">
      <c r="B11" s="3" t="s">
        <v>825</v>
      </c>
      <c r="C11" s="5" t="s">
        <v>923</v>
      </c>
      <c r="D11" s="5" t="s">
        <v>932</v>
      </c>
    </row>
    <row r="12" spans="2:4" x14ac:dyDescent="0.2">
      <c r="B12" s="3" t="s">
        <v>825</v>
      </c>
      <c r="C12" s="5" t="s">
        <v>924</v>
      </c>
      <c r="D12" s="5" t="s">
        <v>933</v>
      </c>
    </row>
    <row r="13" spans="2:4" x14ac:dyDescent="0.2">
      <c r="B13" s="3" t="s">
        <v>826</v>
      </c>
      <c r="C13" s="5" t="s">
        <v>925</v>
      </c>
      <c r="D13" s="5" t="s">
        <v>934</v>
      </c>
    </row>
    <row r="14" spans="2:4" x14ac:dyDescent="0.2">
      <c r="B14" s="3" t="s">
        <v>826</v>
      </c>
      <c r="C14" s="5" t="s">
        <v>926</v>
      </c>
      <c r="D14" s="5" t="s">
        <v>935</v>
      </c>
    </row>
    <row r="15" spans="2:4" x14ac:dyDescent="0.2">
      <c r="B15" s="3" t="s">
        <v>826</v>
      </c>
      <c r="C15" s="5" t="s">
        <v>927</v>
      </c>
      <c r="D15" s="5" t="s">
        <v>936</v>
      </c>
    </row>
  </sheetData>
  <mergeCells count="3">
    <mergeCell ref="B4:B5"/>
    <mergeCell ref="C4:D4"/>
    <mergeCell ref="B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E31F-F3FA-4071-90F6-7B3C440A7F9A}">
  <dimension ref="B2:M43"/>
  <sheetViews>
    <sheetView tabSelected="1" workbookViewId="0">
      <selection activeCell="J49" sqref="J49"/>
    </sheetView>
  </sheetViews>
  <sheetFormatPr defaultRowHeight="12.75" x14ac:dyDescent="0.25"/>
  <cols>
    <col min="1" max="1" width="9.140625" style="48"/>
    <col min="2" max="2" width="4" style="48" bestFit="1" customWidth="1"/>
    <col min="3" max="3" width="63.7109375" style="48" bestFit="1" customWidth="1"/>
    <col min="4" max="4" width="8.7109375" style="48" bestFit="1" customWidth="1"/>
    <col min="5" max="5" width="8.42578125" style="48" bestFit="1" customWidth="1"/>
    <col min="6" max="6" width="8.5703125" style="48" bestFit="1" customWidth="1"/>
    <col min="7" max="7" width="7.42578125" style="48" bestFit="1" customWidth="1"/>
    <col min="8" max="8" width="7.5703125" style="48" bestFit="1" customWidth="1"/>
    <col min="9" max="16384" width="9.140625" style="48"/>
  </cols>
  <sheetData>
    <row r="2" spans="2:10" x14ac:dyDescent="0.25">
      <c r="B2" s="98" t="s">
        <v>884</v>
      </c>
      <c r="C2" s="98"/>
      <c r="D2" s="98"/>
      <c r="E2" s="98"/>
      <c r="F2" s="98"/>
      <c r="G2" s="98"/>
      <c r="H2" s="98"/>
    </row>
    <row r="4" spans="2:10" x14ac:dyDescent="0.25">
      <c r="B4" s="99" t="s">
        <v>342</v>
      </c>
      <c r="C4" s="99" t="s">
        <v>343</v>
      </c>
      <c r="D4" s="99" t="s">
        <v>344</v>
      </c>
      <c r="E4" s="90" t="s">
        <v>345</v>
      </c>
      <c r="F4" s="90"/>
      <c r="G4" s="90"/>
      <c r="H4" s="99" t="s">
        <v>346</v>
      </c>
    </row>
    <row r="5" spans="2:10" x14ac:dyDescent="0.25">
      <c r="B5" s="90"/>
      <c r="C5" s="90"/>
      <c r="D5" s="90"/>
      <c r="E5" s="90" t="s">
        <v>303</v>
      </c>
      <c r="F5" s="90" t="s">
        <v>304</v>
      </c>
      <c r="G5" s="90" t="s">
        <v>321</v>
      </c>
      <c r="H5" s="90"/>
    </row>
    <row r="6" spans="2:10" x14ac:dyDescent="0.25">
      <c r="B6" s="90"/>
      <c r="C6" s="90"/>
      <c r="D6" s="90"/>
      <c r="E6" s="90"/>
      <c r="F6" s="90"/>
      <c r="G6" s="90"/>
      <c r="H6" s="90"/>
    </row>
    <row r="7" spans="2:10" x14ac:dyDescent="0.25">
      <c r="B7" s="47">
        <v>1</v>
      </c>
      <c r="C7" s="90" t="s">
        <v>876</v>
      </c>
      <c r="D7" s="90"/>
      <c r="E7" s="90"/>
      <c r="F7" s="90"/>
      <c r="G7" s="90"/>
      <c r="H7" s="90"/>
    </row>
    <row r="8" spans="2:10" x14ac:dyDescent="0.25">
      <c r="B8" s="47">
        <v>2</v>
      </c>
      <c r="C8" s="97" t="s">
        <v>899</v>
      </c>
      <c r="D8" s="97"/>
      <c r="E8" s="97"/>
      <c r="F8" s="97"/>
      <c r="G8" s="97"/>
      <c r="H8" s="97"/>
    </row>
    <row r="9" spans="2:10" x14ac:dyDescent="0.25">
      <c r="B9" s="47">
        <v>3</v>
      </c>
      <c r="C9" s="51" t="s">
        <v>900</v>
      </c>
      <c r="D9" s="47" t="s">
        <v>347</v>
      </c>
      <c r="E9" s="49">
        <f>SUM('tabel 6 trassiraied'!C76:D77)*0.001</f>
        <v>0.52800000000000002</v>
      </c>
      <c r="F9" s="49">
        <f>SUM('tabel 6 trassiraied'!C18:D19,'tabel 6 trassiraied'!C81:D83)*0.001</f>
        <v>2.0630000000000002</v>
      </c>
      <c r="G9" s="49">
        <f>SUM('tabel 6 trassiraied'!C53:D55,'tabel 6 trassiraied'!C60:D60,'tabel 6 trassiraied'!C64:D65,'tabel 6 trassiraied'!C87:D87)*0.001</f>
        <v>1.2730000000000001</v>
      </c>
      <c r="H9" s="49">
        <f t="shared" ref="H9:H10" si="0">SUM(E9:G9)</f>
        <v>3.8640000000000003</v>
      </c>
    </row>
    <row r="10" spans="2:10" x14ac:dyDescent="0.25">
      <c r="B10" s="47">
        <v>4</v>
      </c>
      <c r="C10" s="51" t="s">
        <v>898</v>
      </c>
      <c r="D10" s="47" t="s">
        <v>349</v>
      </c>
      <c r="E10" s="49">
        <f>SUM('tabel 6 trassiraied'!H76:H77)</f>
        <v>0.31680000000000003</v>
      </c>
      <c r="F10" s="49">
        <f>SUM('tabel 6 trassiraied'!H81:H83)</f>
        <v>0.70799999999999996</v>
      </c>
      <c r="G10" s="49">
        <f>SUM('tabel 6 trassiraied'!H53:H55,'tabel 6 trassiraied'!H60,'tabel 6 trassiraied'!H64:H65,'tabel 6 trassiraied'!H87)</f>
        <v>0.76380000000000003</v>
      </c>
      <c r="H10" s="49">
        <f t="shared" si="0"/>
        <v>1.7886</v>
      </c>
    </row>
    <row r="11" spans="2:10" x14ac:dyDescent="0.25">
      <c r="B11" s="47">
        <v>5</v>
      </c>
      <c r="C11" s="97" t="s">
        <v>901</v>
      </c>
      <c r="D11" s="97"/>
      <c r="E11" s="97"/>
      <c r="F11" s="97"/>
      <c r="G11" s="97"/>
      <c r="H11" s="97"/>
    </row>
    <row r="12" spans="2:10" x14ac:dyDescent="0.25">
      <c r="B12" s="47">
        <v>6</v>
      </c>
      <c r="C12" s="51" t="s">
        <v>902</v>
      </c>
      <c r="D12" s="47" t="s">
        <v>347</v>
      </c>
      <c r="E12" s="49">
        <f>SUM('tabel 6 trassiraied'!C11:D11,'tabel 6 trassiraied'!C78:D78)*0.001-'tabel 5 koondmahud'!E9</f>
        <v>6.9380000000000006</v>
      </c>
      <c r="F12" s="49">
        <f>SUM('tabel 6 trassiraied'!C20:D20,'tabel 6 trassiraied'!C84:D84)*0.001-F9</f>
        <v>6.6429999999999989</v>
      </c>
      <c r="G12" s="49">
        <f>SUM('tabel 6 trassiraied'!C66:D66,'tabel 6 trassiraied'!C88:D88)*0.001-'tabel 5 koondmahud'!G9</f>
        <v>15.631</v>
      </c>
      <c r="H12" s="49">
        <f t="shared" ref="H12:H42" si="1">SUM(E12:G12)</f>
        <v>29.212</v>
      </c>
    </row>
    <row r="13" spans="2:10" x14ac:dyDescent="0.25">
      <c r="B13" s="47">
        <v>7</v>
      </c>
      <c r="C13" s="51" t="s">
        <v>903</v>
      </c>
      <c r="D13" s="47" t="s">
        <v>349</v>
      </c>
      <c r="E13" s="49">
        <f>SUM('tabel 6 trassiraied'!H11,'tabel 6 trassiraied'!H78)-'tabel 5 koondmahud'!E10</f>
        <v>5.8555999999999999</v>
      </c>
      <c r="F13" s="49">
        <f>SUM('tabel 6 trassiraied'!H20,'tabel 6 trassiraied'!H84)-'tabel 5 koondmahud'!F10</f>
        <v>6.3186000000000009</v>
      </c>
      <c r="G13" s="49">
        <f>SUM('tabel 6 trassiraied'!H66,'tabel 6 trassiraied'!H88)-'tabel 5 koondmahud'!G10</f>
        <v>12.581</v>
      </c>
      <c r="H13" s="49">
        <f t="shared" si="1"/>
        <v>24.755200000000002</v>
      </c>
    </row>
    <row r="14" spans="2:10" x14ac:dyDescent="0.25">
      <c r="B14" s="47">
        <v>8</v>
      </c>
      <c r="C14" s="90" t="s">
        <v>412</v>
      </c>
      <c r="D14" s="90"/>
      <c r="E14" s="90"/>
      <c r="F14" s="90"/>
      <c r="G14" s="90"/>
      <c r="H14" s="90"/>
    </row>
    <row r="15" spans="2:10" x14ac:dyDescent="0.25">
      <c r="B15" s="47">
        <v>9</v>
      </c>
      <c r="C15" s="51" t="s">
        <v>877</v>
      </c>
      <c r="D15" s="47" t="s">
        <v>334</v>
      </c>
      <c r="E15" s="47"/>
      <c r="F15" s="47"/>
      <c r="G15" s="47">
        <f>'[1]tabel 5 likv rajatis'!E6</f>
        <v>6</v>
      </c>
      <c r="H15" s="50">
        <f t="shared" si="1"/>
        <v>6</v>
      </c>
      <c r="J15" s="48" t="s">
        <v>350</v>
      </c>
    </row>
    <row r="16" spans="2:10" x14ac:dyDescent="0.25">
      <c r="B16" s="47">
        <v>10</v>
      </c>
      <c r="C16" s="51" t="s">
        <v>400</v>
      </c>
      <c r="D16" s="47" t="s">
        <v>334</v>
      </c>
      <c r="E16" s="47"/>
      <c r="F16" s="47">
        <f>9</f>
        <v>9</v>
      </c>
      <c r="G16" s="47"/>
      <c r="H16" s="50">
        <f t="shared" si="1"/>
        <v>9</v>
      </c>
    </row>
    <row r="17" spans="2:13" x14ac:dyDescent="0.25">
      <c r="B17" s="47">
        <v>11</v>
      </c>
      <c r="C17" s="51" t="s">
        <v>401</v>
      </c>
      <c r="D17" s="47" t="s">
        <v>402</v>
      </c>
      <c r="E17" s="47"/>
      <c r="F17" s="47">
        <f>1</f>
        <v>1</v>
      </c>
      <c r="G17" s="47"/>
      <c r="H17" s="50">
        <f t="shared" si="1"/>
        <v>1</v>
      </c>
    </row>
    <row r="18" spans="2:13" x14ac:dyDescent="0.25">
      <c r="B18" s="47">
        <v>12</v>
      </c>
      <c r="C18" s="90" t="s">
        <v>878</v>
      </c>
      <c r="D18" s="90"/>
      <c r="E18" s="90"/>
      <c r="F18" s="90"/>
      <c r="G18" s="90"/>
      <c r="H18" s="90"/>
    </row>
    <row r="19" spans="2:13" x14ac:dyDescent="0.25">
      <c r="B19" s="47">
        <v>13</v>
      </c>
      <c r="C19" s="51" t="s">
        <v>914</v>
      </c>
      <c r="D19" s="47" t="s">
        <v>411</v>
      </c>
      <c r="E19" s="47">
        <f>SUM('tabel 10 ligipääsud'!E8:E9)</f>
        <v>2</v>
      </c>
      <c r="F19" s="47">
        <v>1</v>
      </c>
      <c r="G19" s="47">
        <v>9</v>
      </c>
      <c r="H19" s="50">
        <f t="shared" si="1"/>
        <v>12</v>
      </c>
    </row>
    <row r="20" spans="2:13" x14ac:dyDescent="0.25">
      <c r="B20" s="47">
        <v>14</v>
      </c>
      <c r="C20" s="51" t="s">
        <v>879</v>
      </c>
      <c r="D20" s="47" t="s">
        <v>347</v>
      </c>
      <c r="E20" s="47"/>
      <c r="F20" s="49">
        <f>SUM('tabel 8 likv vallid'!D7)*0.001</f>
        <v>0.44700000000000001</v>
      </c>
      <c r="G20" s="49">
        <f>SUM('tabel 8 likv vallid'!C8:D38)*0.001</f>
        <v>10.529</v>
      </c>
      <c r="H20" s="49">
        <f t="shared" si="1"/>
        <v>10.975999999999999</v>
      </c>
    </row>
    <row r="21" spans="2:13" x14ac:dyDescent="0.25">
      <c r="B21" s="47">
        <v>15</v>
      </c>
      <c r="C21" s="51" t="s">
        <v>880</v>
      </c>
      <c r="D21" s="47" t="s">
        <v>411</v>
      </c>
      <c r="E21" s="50">
        <v>7</v>
      </c>
      <c r="F21" s="47">
        <v>25</v>
      </c>
      <c r="G21" s="50">
        <v>177</v>
      </c>
      <c r="H21" s="50">
        <f t="shared" si="1"/>
        <v>209</v>
      </c>
    </row>
    <row r="22" spans="2:13" x14ac:dyDescent="0.25">
      <c r="B22" s="47">
        <v>16</v>
      </c>
      <c r="C22" s="51" t="s">
        <v>881</v>
      </c>
      <c r="D22" s="47" t="s">
        <v>411</v>
      </c>
      <c r="E22" s="50">
        <v>150</v>
      </c>
      <c r="F22" s="50">
        <v>116</v>
      </c>
      <c r="G22" s="50">
        <v>53</v>
      </c>
      <c r="H22" s="50">
        <f t="shared" si="1"/>
        <v>319</v>
      </c>
    </row>
    <row r="23" spans="2:13" x14ac:dyDescent="0.25">
      <c r="B23" s="47">
        <v>17</v>
      </c>
      <c r="C23" s="51" t="s">
        <v>905</v>
      </c>
      <c r="D23" s="47" t="s">
        <v>411</v>
      </c>
      <c r="E23" s="50"/>
      <c r="F23" s="50"/>
      <c r="G23" s="50">
        <v>6</v>
      </c>
      <c r="H23" s="50">
        <f t="shared" si="1"/>
        <v>6</v>
      </c>
    </row>
    <row r="24" spans="2:13" x14ac:dyDescent="0.25">
      <c r="B24" s="47">
        <v>18</v>
      </c>
      <c r="C24" s="51" t="s">
        <v>938</v>
      </c>
      <c r="D24" s="47" t="s">
        <v>334</v>
      </c>
      <c r="E24" s="50"/>
      <c r="F24" s="50"/>
      <c r="G24" s="50">
        <f>678</f>
        <v>678</v>
      </c>
      <c r="H24" s="50">
        <f t="shared" ref="H24" si="2">SUM(E24:G24)</f>
        <v>678</v>
      </c>
    </row>
    <row r="25" spans="2:13" x14ac:dyDescent="0.25">
      <c r="B25" s="47">
        <v>19</v>
      </c>
      <c r="C25" s="52" t="s">
        <v>937</v>
      </c>
      <c r="D25" s="47" t="s">
        <v>334</v>
      </c>
      <c r="E25" s="50"/>
      <c r="F25" s="50"/>
      <c r="G25" s="50">
        <f>G24</f>
        <v>678</v>
      </c>
      <c r="H25" s="50">
        <f t="shared" si="1"/>
        <v>678</v>
      </c>
    </row>
    <row r="26" spans="2:13" x14ac:dyDescent="0.25">
      <c r="B26" s="47">
        <v>20</v>
      </c>
      <c r="C26" s="90" t="s">
        <v>403</v>
      </c>
      <c r="D26" s="90"/>
      <c r="E26" s="90"/>
      <c r="F26" s="90"/>
      <c r="G26" s="90"/>
      <c r="H26" s="90"/>
    </row>
    <row r="27" spans="2:13" x14ac:dyDescent="0.25">
      <c r="B27" s="47">
        <v>21</v>
      </c>
      <c r="C27" s="96" t="s">
        <v>412</v>
      </c>
      <c r="D27" s="96"/>
      <c r="E27" s="96"/>
      <c r="F27" s="96"/>
      <c r="G27" s="96"/>
      <c r="H27" s="96"/>
    </row>
    <row r="28" spans="2:13" x14ac:dyDescent="0.25">
      <c r="B28" s="47">
        <v>22</v>
      </c>
      <c r="C28" s="51" t="s">
        <v>404</v>
      </c>
      <c r="D28" s="47" t="s">
        <v>334</v>
      </c>
      <c r="E28" s="47"/>
      <c r="F28" s="47">
        <f>F16</f>
        <v>9</v>
      </c>
      <c r="G28" s="47"/>
      <c r="H28" s="50">
        <f t="shared" si="1"/>
        <v>9</v>
      </c>
      <c r="M28" s="48" t="s">
        <v>40</v>
      </c>
    </row>
    <row r="29" spans="2:13" x14ac:dyDescent="0.25">
      <c r="B29" s="47">
        <v>23</v>
      </c>
      <c r="C29" s="51" t="s">
        <v>405</v>
      </c>
      <c r="D29" s="47" t="s">
        <v>351</v>
      </c>
      <c r="E29" s="47"/>
      <c r="F29" s="47">
        <v>2.2000000000000002</v>
      </c>
      <c r="G29" s="47"/>
      <c r="H29" s="53">
        <f t="shared" si="1"/>
        <v>2.2000000000000002</v>
      </c>
    </row>
    <row r="30" spans="2:13" x14ac:dyDescent="0.25">
      <c r="B30" s="47">
        <v>24</v>
      </c>
      <c r="C30" s="51" t="s">
        <v>406</v>
      </c>
      <c r="D30" s="47" t="s">
        <v>409</v>
      </c>
      <c r="E30" s="47"/>
      <c r="F30" s="47">
        <v>53</v>
      </c>
      <c r="G30" s="47"/>
      <c r="H30" s="50">
        <f t="shared" si="1"/>
        <v>53</v>
      </c>
    </row>
    <row r="31" spans="2:13" x14ac:dyDescent="0.25">
      <c r="B31" s="47">
        <v>25</v>
      </c>
      <c r="C31" s="51" t="s">
        <v>407</v>
      </c>
      <c r="D31" s="47" t="s">
        <v>410</v>
      </c>
      <c r="E31" s="47"/>
      <c r="F31" s="47">
        <v>1.3</v>
      </c>
      <c r="G31" s="47"/>
      <c r="H31" s="53">
        <f t="shared" si="1"/>
        <v>1.3</v>
      </c>
    </row>
    <row r="32" spans="2:13" x14ac:dyDescent="0.25">
      <c r="B32" s="47">
        <v>26</v>
      </c>
      <c r="C32" s="51" t="s">
        <v>408</v>
      </c>
      <c r="D32" s="47" t="s">
        <v>411</v>
      </c>
      <c r="E32" s="47"/>
      <c r="F32" s="47">
        <v>220</v>
      </c>
      <c r="G32" s="47"/>
      <c r="H32" s="50">
        <f t="shared" si="1"/>
        <v>220</v>
      </c>
    </row>
    <row r="33" spans="2:8" x14ac:dyDescent="0.25">
      <c r="B33" s="47">
        <v>27</v>
      </c>
      <c r="C33" s="96" t="s">
        <v>882</v>
      </c>
      <c r="D33" s="96"/>
      <c r="E33" s="96"/>
      <c r="F33" s="96"/>
      <c r="G33" s="96"/>
      <c r="H33" s="96"/>
    </row>
    <row r="34" spans="2:8" x14ac:dyDescent="0.25">
      <c r="B34" s="47">
        <v>28</v>
      </c>
      <c r="C34" s="51" t="s">
        <v>907</v>
      </c>
      <c r="D34" s="47" t="s">
        <v>334</v>
      </c>
      <c r="E34" s="47"/>
      <c r="F34" s="47"/>
      <c r="G34" s="47">
        <f>46.4</f>
        <v>46.4</v>
      </c>
      <c r="H34" s="53">
        <f t="shared" si="1"/>
        <v>46.4</v>
      </c>
    </row>
    <row r="35" spans="2:8" x14ac:dyDescent="0.25">
      <c r="B35" s="47">
        <v>29</v>
      </c>
      <c r="C35" s="51" t="s">
        <v>906</v>
      </c>
      <c r="D35" s="47" t="s">
        <v>334</v>
      </c>
      <c r="E35" s="47"/>
      <c r="F35" s="47"/>
      <c r="G35" s="53">
        <f>289+135</f>
        <v>424</v>
      </c>
      <c r="H35" s="53">
        <f t="shared" si="1"/>
        <v>424</v>
      </c>
    </row>
    <row r="36" spans="2:8" x14ac:dyDescent="0.25">
      <c r="B36" s="47">
        <v>30</v>
      </c>
      <c r="C36" s="51" t="s">
        <v>908</v>
      </c>
      <c r="D36" s="47" t="s">
        <v>334</v>
      </c>
      <c r="E36" s="47"/>
      <c r="F36" s="47"/>
      <c r="G36" s="53">
        <f>15</f>
        <v>15</v>
      </c>
      <c r="H36" s="53">
        <f t="shared" si="1"/>
        <v>15</v>
      </c>
    </row>
    <row r="37" spans="2:8" x14ac:dyDescent="0.25">
      <c r="B37" s="47">
        <v>31</v>
      </c>
      <c r="C37" s="51" t="s">
        <v>909</v>
      </c>
      <c r="D37" s="47" t="s">
        <v>334</v>
      </c>
      <c r="E37" s="47"/>
      <c r="F37" s="47"/>
      <c r="G37" s="53">
        <f>84</f>
        <v>84</v>
      </c>
      <c r="H37" s="53">
        <f t="shared" si="1"/>
        <v>84</v>
      </c>
    </row>
    <row r="38" spans="2:8" x14ac:dyDescent="0.25">
      <c r="B38" s="47">
        <v>32</v>
      </c>
      <c r="C38" s="51" t="s">
        <v>910</v>
      </c>
      <c r="D38" s="47" t="s">
        <v>334</v>
      </c>
      <c r="E38" s="47"/>
      <c r="F38" s="47"/>
      <c r="G38" s="53">
        <f>168+888+402</f>
        <v>1458</v>
      </c>
      <c r="H38" s="53">
        <f t="shared" si="1"/>
        <v>1458</v>
      </c>
    </row>
    <row r="39" spans="2:8" x14ac:dyDescent="0.25">
      <c r="B39" s="47">
        <v>33</v>
      </c>
      <c r="C39" s="51" t="s">
        <v>883</v>
      </c>
      <c r="D39" s="47" t="s">
        <v>334</v>
      </c>
      <c r="E39" s="47"/>
      <c r="F39" s="47"/>
      <c r="G39" s="47">
        <f>34.8</f>
        <v>34.799999999999997</v>
      </c>
      <c r="H39" s="53">
        <f t="shared" si="1"/>
        <v>34.799999999999997</v>
      </c>
    </row>
    <row r="40" spans="2:8" x14ac:dyDescent="0.25">
      <c r="B40" s="47">
        <v>34</v>
      </c>
      <c r="C40" s="51" t="s">
        <v>911</v>
      </c>
      <c r="D40" s="47" t="s">
        <v>334</v>
      </c>
      <c r="E40" s="47"/>
      <c r="F40" s="47"/>
      <c r="G40" s="47">
        <f>26.1</f>
        <v>26.1</v>
      </c>
      <c r="H40" s="53">
        <f t="shared" si="1"/>
        <v>26.1</v>
      </c>
    </row>
    <row r="41" spans="2:8" x14ac:dyDescent="0.25">
      <c r="B41" s="47">
        <v>35</v>
      </c>
      <c r="C41" s="51" t="s">
        <v>912</v>
      </c>
      <c r="D41" s="47" t="s">
        <v>334</v>
      </c>
      <c r="E41" s="47"/>
      <c r="F41" s="47"/>
      <c r="G41" s="53">
        <f>42</f>
        <v>42</v>
      </c>
      <c r="H41" s="53">
        <f t="shared" si="1"/>
        <v>42</v>
      </c>
    </row>
    <row r="42" spans="2:8" x14ac:dyDescent="0.25">
      <c r="B42" s="47">
        <v>36</v>
      </c>
      <c r="C42" s="51" t="s">
        <v>913</v>
      </c>
      <c r="D42" s="47" t="s">
        <v>334</v>
      </c>
      <c r="E42" s="47"/>
      <c r="F42" s="47"/>
      <c r="G42" s="53">
        <f>42</f>
        <v>42</v>
      </c>
      <c r="H42" s="53">
        <f t="shared" si="1"/>
        <v>42</v>
      </c>
    </row>
    <row r="43" spans="2:8" x14ac:dyDescent="0.25">
      <c r="B43" s="47">
        <v>37</v>
      </c>
      <c r="C43" s="51" t="s">
        <v>897</v>
      </c>
      <c r="D43" s="47" t="s">
        <v>411</v>
      </c>
      <c r="E43" s="47"/>
      <c r="F43" s="47"/>
      <c r="G43" s="47">
        <f>536+1776+168+804</f>
        <v>3284</v>
      </c>
      <c r="H43" s="50">
        <f t="shared" ref="H43" si="3">SUM(E43:G43)</f>
        <v>3284</v>
      </c>
    </row>
  </sheetData>
  <mergeCells count="17">
    <mergeCell ref="C7:H7"/>
    <mergeCell ref="C14:H14"/>
    <mergeCell ref="C18:H18"/>
    <mergeCell ref="B2:H2"/>
    <mergeCell ref="B4:B6"/>
    <mergeCell ref="C4:C6"/>
    <mergeCell ref="D4:D6"/>
    <mergeCell ref="E4:G4"/>
    <mergeCell ref="E5:E6"/>
    <mergeCell ref="F5:F6"/>
    <mergeCell ref="G5:G6"/>
    <mergeCell ref="H4:H6"/>
    <mergeCell ref="C33:H33"/>
    <mergeCell ref="C27:H27"/>
    <mergeCell ref="C26:H26"/>
    <mergeCell ref="C8:H8"/>
    <mergeCell ref="C11:H11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637B4-ABDD-497B-BDD2-B1769DD541E7}">
  <dimension ref="B2:U240"/>
  <sheetViews>
    <sheetView topLeftCell="A21" workbookViewId="0">
      <selection activeCell="G103" sqref="G103"/>
    </sheetView>
  </sheetViews>
  <sheetFormatPr defaultRowHeight="12.75" x14ac:dyDescent="0.2"/>
  <cols>
    <col min="1" max="1" width="9.140625" style="1"/>
    <col min="2" max="2" width="25" style="1" bestFit="1" customWidth="1"/>
    <col min="3" max="6" width="9.140625" style="1"/>
    <col min="7" max="7" width="12.85546875" style="1" bestFit="1" customWidth="1"/>
    <col min="8" max="8" width="9.7109375" style="1" customWidth="1"/>
    <col min="9" max="16384" width="9.140625" style="1"/>
  </cols>
  <sheetData>
    <row r="2" spans="2:20" x14ac:dyDescent="0.2">
      <c r="B2" s="89" t="s">
        <v>939</v>
      </c>
      <c r="C2" s="89"/>
      <c r="D2" s="89"/>
      <c r="E2" s="89"/>
      <c r="F2" s="89"/>
      <c r="G2" s="89"/>
      <c r="H2" s="89"/>
    </row>
    <row r="4" spans="2:20" x14ac:dyDescent="0.2">
      <c r="B4" s="108" t="s">
        <v>195</v>
      </c>
      <c r="C4" s="107" t="s">
        <v>225</v>
      </c>
      <c r="D4" s="107"/>
      <c r="E4" s="107" t="s">
        <v>226</v>
      </c>
      <c r="F4" s="107"/>
      <c r="G4" s="108" t="s">
        <v>340</v>
      </c>
      <c r="H4" s="108" t="s">
        <v>227</v>
      </c>
    </row>
    <row r="5" spans="2:20" x14ac:dyDescent="0.2">
      <c r="B5" s="107"/>
      <c r="C5" s="107"/>
      <c r="D5" s="107"/>
      <c r="E5" s="107"/>
      <c r="F5" s="107"/>
      <c r="G5" s="107"/>
      <c r="H5" s="107"/>
    </row>
    <row r="6" spans="2:20" x14ac:dyDescent="0.2">
      <c r="B6" s="107"/>
      <c r="C6" s="14" t="s">
        <v>196</v>
      </c>
      <c r="D6" s="14" t="s">
        <v>197</v>
      </c>
      <c r="E6" s="14" t="s">
        <v>196</v>
      </c>
      <c r="F6" s="14" t="s">
        <v>197</v>
      </c>
      <c r="G6" s="107"/>
      <c r="H6" s="107"/>
    </row>
    <row r="7" spans="2:20" x14ac:dyDescent="0.2">
      <c r="B7" s="107" t="s">
        <v>303</v>
      </c>
      <c r="C7" s="107"/>
      <c r="D7" s="107"/>
      <c r="E7" s="107"/>
      <c r="F7" s="107"/>
      <c r="G7" s="107"/>
      <c r="H7" s="107"/>
    </row>
    <row r="8" spans="2:20" x14ac:dyDescent="0.2">
      <c r="B8" s="3">
        <v>101</v>
      </c>
      <c r="C8" s="3"/>
      <c r="D8" s="3">
        <v>636</v>
      </c>
      <c r="E8" s="3"/>
      <c r="F8" s="3">
        <v>6</v>
      </c>
      <c r="G8" s="3">
        <f>SUM('tabel 9.2 paisud'!G13:G19,'tabel 9.2 paisud'!G241:G242)</f>
        <v>896</v>
      </c>
      <c r="H8" s="18">
        <f>(C8*E8+D8*F8+G8)*0.0001</f>
        <v>0.47120000000000001</v>
      </c>
      <c r="J8" s="1">
        <v>1</v>
      </c>
      <c r="K8" s="1">
        <v>2</v>
      </c>
      <c r="L8" s="1">
        <v>3</v>
      </c>
      <c r="M8" s="1">
        <v>4</v>
      </c>
      <c r="N8" s="1">
        <v>5</v>
      </c>
      <c r="O8" s="1">
        <v>6</v>
      </c>
      <c r="P8" s="1">
        <v>7</v>
      </c>
      <c r="Q8" s="1">
        <v>8</v>
      </c>
      <c r="R8" s="1">
        <v>11</v>
      </c>
    </row>
    <row r="9" spans="2:20" x14ac:dyDescent="0.2">
      <c r="B9" s="3">
        <v>103</v>
      </c>
      <c r="C9" s="3"/>
      <c r="D9" s="3">
        <v>129</v>
      </c>
      <c r="E9" s="3"/>
      <c r="F9" s="3">
        <v>6</v>
      </c>
      <c r="G9" s="3">
        <f>'tabel 9.2 paisud'!G379</f>
        <v>80</v>
      </c>
      <c r="H9" s="18">
        <f>(C9*E9+D9*F9+G9)*0.0001</f>
        <v>8.5400000000000004E-2</v>
      </c>
      <c r="J9" s="1">
        <v>146</v>
      </c>
    </row>
    <row r="10" spans="2:20" x14ac:dyDescent="0.2">
      <c r="B10" s="3">
        <v>104</v>
      </c>
      <c r="C10" s="3">
        <v>346</v>
      </c>
      <c r="D10" s="3"/>
      <c r="E10" s="3">
        <v>6</v>
      </c>
      <c r="F10" s="3"/>
      <c r="G10" s="3">
        <f>SUM('tabel 9.2 paisud'!G381:G383,'tabel 9.2 paisud'!G385,'tabel 9.2 paisud'!G387,'tabel 9.2 paisud'!G389)</f>
        <v>544</v>
      </c>
      <c r="H10" s="18">
        <f>(C10*E10+D10*F10+G10)*0.0001</f>
        <v>0.26200000000000001</v>
      </c>
      <c r="J10" s="1">
        <v>148</v>
      </c>
      <c r="K10" s="1">
        <v>149</v>
      </c>
      <c r="L10" s="1">
        <v>150</v>
      </c>
      <c r="M10" s="1">
        <v>152</v>
      </c>
      <c r="N10" s="1">
        <v>154</v>
      </c>
      <c r="O10" s="1">
        <v>156</v>
      </c>
    </row>
    <row r="11" spans="2:20" x14ac:dyDescent="0.2">
      <c r="B11" s="14" t="s">
        <v>357</v>
      </c>
      <c r="C11" s="107">
        <f>SUM(C8:D10)</f>
        <v>1111</v>
      </c>
      <c r="D11" s="107"/>
      <c r="E11" s="107"/>
      <c r="F11" s="107"/>
      <c r="G11" s="14">
        <f>SUM(G8:G10)</f>
        <v>1520</v>
      </c>
      <c r="H11" s="20">
        <f>SUM(H8:H10)</f>
        <v>0.81859999999999999</v>
      </c>
    </row>
    <row r="12" spans="2:20" x14ac:dyDescent="0.2">
      <c r="B12" s="107" t="s">
        <v>304</v>
      </c>
      <c r="C12" s="107"/>
      <c r="D12" s="107"/>
      <c r="E12" s="107"/>
      <c r="F12" s="107"/>
      <c r="G12" s="107"/>
      <c r="H12" s="107"/>
    </row>
    <row r="13" spans="2:20" x14ac:dyDescent="0.2">
      <c r="B13" s="3">
        <v>201</v>
      </c>
      <c r="C13" s="3"/>
      <c r="D13" s="3">
        <v>599</v>
      </c>
      <c r="E13" s="3"/>
      <c r="F13" s="3">
        <v>6</v>
      </c>
      <c r="G13" s="3">
        <f>SUM('tabel 9.2 paisud'!G22:G24,'tabel 9.2 paisud'!G30,'tabel 9.2 paisud'!G34,'tabel 9.2 paisud'!G38,'tabel 9.2 paisud'!G42,'tabel 9.2 paisud'!G43:G46)</f>
        <v>1248</v>
      </c>
      <c r="H13" s="18">
        <f t="shared" ref="H13:H19" si="0">(C13*E13+D13*F13+G13)*0.0001</f>
        <v>0.48420000000000002</v>
      </c>
      <c r="J13" s="1">
        <v>158</v>
      </c>
      <c r="K13" s="1">
        <v>159</v>
      </c>
      <c r="L13" s="1">
        <v>160</v>
      </c>
      <c r="M13" s="1">
        <v>166</v>
      </c>
      <c r="N13" s="1">
        <v>170</v>
      </c>
      <c r="O13" s="1">
        <v>174</v>
      </c>
      <c r="P13" s="1">
        <v>178</v>
      </c>
      <c r="Q13" s="1">
        <v>289</v>
      </c>
      <c r="R13" s="1">
        <v>292</v>
      </c>
      <c r="S13" s="1">
        <v>295</v>
      </c>
      <c r="T13" s="1">
        <v>298</v>
      </c>
    </row>
    <row r="14" spans="2:20" x14ac:dyDescent="0.2">
      <c r="B14" s="3">
        <v>203</v>
      </c>
      <c r="C14" s="3"/>
      <c r="D14" s="3">
        <v>72</v>
      </c>
      <c r="E14" s="3"/>
      <c r="F14" s="3">
        <v>6</v>
      </c>
      <c r="G14" s="3">
        <f>SUM('tabel 9.2 paisud'!G25:G27)</f>
        <v>296</v>
      </c>
      <c r="H14" s="18">
        <f t="shared" si="0"/>
        <v>7.2800000000000004E-2</v>
      </c>
      <c r="J14" s="1">
        <v>161</v>
      </c>
      <c r="K14" s="1">
        <v>162</v>
      </c>
      <c r="L14" s="1">
        <v>163</v>
      </c>
    </row>
    <row r="15" spans="2:20" x14ac:dyDescent="0.2">
      <c r="B15" s="3">
        <v>204</v>
      </c>
      <c r="C15" s="3"/>
      <c r="D15" s="3">
        <v>74</v>
      </c>
      <c r="E15" s="3"/>
      <c r="F15" s="3">
        <v>6</v>
      </c>
      <c r="G15" s="3">
        <f>SUM('tabel 9.2 paisud'!G28:G29,'tabel 9.2 paisud'!G31)</f>
        <v>296</v>
      </c>
      <c r="H15" s="18">
        <f t="shared" si="0"/>
        <v>7.400000000000001E-2</v>
      </c>
      <c r="J15" s="1">
        <v>164</v>
      </c>
      <c r="K15" s="1">
        <v>165</v>
      </c>
      <c r="L15" s="1">
        <v>167</v>
      </c>
    </row>
    <row r="16" spans="2:20" x14ac:dyDescent="0.2">
      <c r="B16" s="3">
        <v>205</v>
      </c>
      <c r="C16" s="3">
        <v>102</v>
      </c>
      <c r="D16" s="3"/>
      <c r="E16" s="3">
        <v>6</v>
      </c>
      <c r="F16" s="3"/>
      <c r="G16" s="3">
        <f>SUM('tabel 9.2 paisud'!G32:G33,'tabel 9.2 paisud'!G35:G36)</f>
        <v>424</v>
      </c>
      <c r="H16" s="18">
        <f t="shared" si="0"/>
        <v>0.10360000000000001</v>
      </c>
      <c r="J16" s="1">
        <v>168</v>
      </c>
      <c r="K16" s="1">
        <v>169</v>
      </c>
      <c r="L16" s="1">
        <v>171</v>
      </c>
      <c r="M16" s="1">
        <v>172</v>
      </c>
    </row>
    <row r="17" spans="2:20" x14ac:dyDescent="0.2">
      <c r="B17" s="3">
        <v>206</v>
      </c>
      <c r="C17" s="3"/>
      <c r="D17" s="3">
        <v>81</v>
      </c>
      <c r="E17" s="3"/>
      <c r="F17" s="3">
        <v>6</v>
      </c>
      <c r="G17" s="3">
        <f>SUM('tabel 9.2 paisud'!G37:G39)</f>
        <v>320</v>
      </c>
      <c r="H17" s="18">
        <f t="shared" si="0"/>
        <v>8.0600000000000005E-2</v>
      </c>
      <c r="J17" s="1">
        <v>173</v>
      </c>
      <c r="K17" s="1">
        <v>174</v>
      </c>
      <c r="L17" s="1">
        <v>175</v>
      </c>
    </row>
    <row r="18" spans="2:20" x14ac:dyDescent="0.2">
      <c r="B18" s="3" t="s">
        <v>885</v>
      </c>
      <c r="C18" s="3">
        <v>323</v>
      </c>
      <c r="D18" s="3"/>
      <c r="E18" s="3">
        <v>6</v>
      </c>
      <c r="F18" s="3"/>
      <c r="G18" s="3"/>
      <c r="H18" s="18">
        <f t="shared" si="0"/>
        <v>0.1938</v>
      </c>
    </row>
    <row r="19" spans="2:20" x14ac:dyDescent="0.2">
      <c r="B19" s="3" t="s">
        <v>886</v>
      </c>
      <c r="C19" s="3">
        <v>560</v>
      </c>
      <c r="D19" s="3"/>
      <c r="E19" s="3">
        <v>6</v>
      </c>
      <c r="F19" s="3"/>
      <c r="G19" s="3"/>
      <c r="H19" s="18">
        <f t="shared" si="0"/>
        <v>0.33600000000000002</v>
      </c>
    </row>
    <row r="20" spans="2:20" x14ac:dyDescent="0.2">
      <c r="B20" s="14" t="s">
        <v>358</v>
      </c>
      <c r="C20" s="107">
        <f>SUM(C13:D19)</f>
        <v>1811</v>
      </c>
      <c r="D20" s="107"/>
      <c r="E20" s="107"/>
      <c r="F20" s="107"/>
      <c r="G20" s="14">
        <f>SUM(G13:G17)</f>
        <v>2584</v>
      </c>
      <c r="H20" s="20">
        <f>SUM(H13:H17)</f>
        <v>0.81520000000000004</v>
      </c>
    </row>
    <row r="21" spans="2:20" x14ac:dyDescent="0.2">
      <c r="B21" s="107" t="s">
        <v>321</v>
      </c>
      <c r="C21" s="107"/>
      <c r="D21" s="107"/>
      <c r="E21" s="107"/>
      <c r="F21" s="107"/>
      <c r="G21" s="107"/>
      <c r="H21" s="107"/>
    </row>
    <row r="22" spans="2:20" x14ac:dyDescent="0.2">
      <c r="B22" s="3">
        <v>301</v>
      </c>
      <c r="C22" s="3"/>
      <c r="D22" s="3">
        <v>419</v>
      </c>
      <c r="E22" s="3"/>
      <c r="F22" s="3">
        <v>6</v>
      </c>
      <c r="G22" s="3">
        <f>SUM('tabel 9.2 paisud'!G54:G57)</f>
        <v>360</v>
      </c>
      <c r="H22" s="18">
        <f t="shared" ref="H22:H65" si="1">(C22*E22+D22*F22+G22)*0.0001</f>
        <v>0.28739999999999999</v>
      </c>
      <c r="J22" s="1">
        <v>304</v>
      </c>
      <c r="K22" s="1">
        <v>305</v>
      </c>
      <c r="L22" s="1">
        <v>306</v>
      </c>
      <c r="M22" s="1">
        <v>307</v>
      </c>
    </row>
    <row r="23" spans="2:20" x14ac:dyDescent="0.2">
      <c r="B23" s="3">
        <v>302</v>
      </c>
      <c r="C23" s="3">
        <v>553</v>
      </c>
      <c r="D23" s="3"/>
      <c r="E23" s="3">
        <v>6</v>
      </c>
      <c r="F23" s="3"/>
      <c r="G23" s="3">
        <f>SUM('tabel 9.2 paisud'!G58,'tabel 9.2 paisud'!G64:G67,'tabel 9.2 paisud'!G71)</f>
        <v>720</v>
      </c>
      <c r="H23" s="18">
        <f t="shared" si="1"/>
        <v>0.40379999999999999</v>
      </c>
      <c r="J23" s="1">
        <v>308</v>
      </c>
      <c r="K23" s="1">
        <v>314</v>
      </c>
      <c r="L23" s="1">
        <v>315</v>
      </c>
      <c r="M23" s="1">
        <v>316</v>
      </c>
      <c r="N23" s="1">
        <v>317</v>
      </c>
      <c r="O23" s="1">
        <v>321</v>
      </c>
    </row>
    <row r="24" spans="2:20" x14ac:dyDescent="0.2">
      <c r="B24" s="3">
        <v>303</v>
      </c>
      <c r="C24" s="3"/>
      <c r="D24" s="3">
        <v>263</v>
      </c>
      <c r="E24" s="3"/>
      <c r="F24" s="3">
        <v>6</v>
      </c>
      <c r="G24" s="3">
        <f>SUM('tabel 9.2 paisud'!G68:G70,'tabel 9.2 paisud'!G72:G73)</f>
        <v>712</v>
      </c>
      <c r="H24" s="18">
        <f t="shared" si="1"/>
        <v>0.22900000000000001</v>
      </c>
      <c r="J24" s="1">
        <v>318</v>
      </c>
      <c r="K24" s="1">
        <v>319</v>
      </c>
      <c r="L24" s="1">
        <v>320</v>
      </c>
      <c r="M24" s="1">
        <v>322</v>
      </c>
      <c r="N24" s="1">
        <v>323</v>
      </c>
    </row>
    <row r="25" spans="2:20" x14ac:dyDescent="0.2">
      <c r="B25" s="3">
        <v>304</v>
      </c>
      <c r="C25" s="3">
        <v>794</v>
      </c>
      <c r="D25" s="3"/>
      <c r="E25" s="3">
        <v>6</v>
      </c>
      <c r="F25" s="3"/>
      <c r="G25" s="3">
        <f>SUM('tabel 9.2 paisud'!G49:G53,'tabel 9.2 paisud'!G59:G63)</f>
        <v>1440</v>
      </c>
      <c r="H25" s="18">
        <f t="shared" si="1"/>
        <v>0.62040000000000006</v>
      </c>
      <c r="J25" s="1">
        <v>299</v>
      </c>
      <c r="K25" s="1">
        <v>300</v>
      </c>
      <c r="L25" s="1">
        <v>301</v>
      </c>
      <c r="M25" s="1">
        <v>302</v>
      </c>
      <c r="N25" s="1">
        <v>303</v>
      </c>
      <c r="O25" s="1">
        <v>309</v>
      </c>
      <c r="P25" s="1">
        <v>310</v>
      </c>
      <c r="Q25" s="1">
        <v>311</v>
      </c>
      <c r="R25" s="1">
        <v>312</v>
      </c>
      <c r="S25" s="1">
        <v>313</v>
      </c>
    </row>
    <row r="26" spans="2:20" x14ac:dyDescent="0.2">
      <c r="B26" s="3">
        <v>307</v>
      </c>
      <c r="C26" s="3"/>
      <c r="D26" s="3">
        <v>355</v>
      </c>
      <c r="E26" s="3"/>
      <c r="F26" s="3">
        <v>6</v>
      </c>
      <c r="G26" s="3">
        <f>SUM('tabel 9.2 paisud'!G74:G76,'tabel 9.2 paisud'!G80:G81,'tabel 9.2 paisud'!G90)</f>
        <v>624</v>
      </c>
      <c r="H26" s="18">
        <f t="shared" si="1"/>
        <v>0.27540000000000003</v>
      </c>
      <c r="J26" s="1">
        <v>324</v>
      </c>
      <c r="K26" s="1">
        <v>325</v>
      </c>
      <c r="L26" s="1">
        <v>326</v>
      </c>
      <c r="M26" s="1">
        <v>330</v>
      </c>
      <c r="N26" s="1">
        <v>331</v>
      </c>
      <c r="O26" s="1">
        <v>340</v>
      </c>
    </row>
    <row r="27" spans="2:20" x14ac:dyDescent="0.2">
      <c r="B27" s="3">
        <v>308</v>
      </c>
      <c r="C27" s="3"/>
      <c r="D27" s="3">
        <v>164</v>
      </c>
      <c r="E27" s="3"/>
      <c r="F27" s="3">
        <v>6</v>
      </c>
      <c r="G27" s="3">
        <f>SUM('tabel 9.2 paisud'!G77:G79)</f>
        <v>352</v>
      </c>
      <c r="H27" s="18">
        <f t="shared" si="1"/>
        <v>0.1336</v>
      </c>
      <c r="J27" s="1">
        <v>327</v>
      </c>
      <c r="K27" s="1">
        <v>328</v>
      </c>
      <c r="L27" s="1">
        <v>329</v>
      </c>
    </row>
    <row r="28" spans="2:20" x14ac:dyDescent="0.2">
      <c r="B28" s="3">
        <v>309</v>
      </c>
      <c r="C28" s="3"/>
      <c r="D28" s="3">
        <v>173</v>
      </c>
      <c r="E28" s="3"/>
      <c r="F28" s="3">
        <v>6</v>
      </c>
      <c r="G28" s="3">
        <f>SUM('tabel 9.2 paisud'!G86:G88)</f>
        <v>368</v>
      </c>
      <c r="H28" s="18">
        <f t="shared" si="1"/>
        <v>0.1406</v>
      </c>
      <c r="J28" s="1">
        <v>336</v>
      </c>
      <c r="K28" s="1">
        <v>337</v>
      </c>
      <c r="L28" s="1">
        <v>338</v>
      </c>
    </row>
    <row r="29" spans="2:20" x14ac:dyDescent="0.2">
      <c r="B29" s="3">
        <v>317</v>
      </c>
      <c r="C29" s="3"/>
      <c r="D29" s="3">
        <v>476</v>
      </c>
      <c r="E29" s="3"/>
      <c r="F29" s="3">
        <v>6</v>
      </c>
      <c r="G29" s="3">
        <f>SUM('tabel 9.2 paisud'!G99:G109)</f>
        <v>3272</v>
      </c>
      <c r="H29" s="18">
        <f t="shared" si="1"/>
        <v>0.61280000000000001</v>
      </c>
      <c r="J29" s="1">
        <v>349</v>
      </c>
      <c r="K29" s="1">
        <v>350</v>
      </c>
      <c r="L29" s="1">
        <v>351</v>
      </c>
      <c r="M29" s="1">
        <v>352</v>
      </c>
      <c r="N29" s="1">
        <v>353</v>
      </c>
      <c r="O29" s="1">
        <v>354</v>
      </c>
      <c r="P29" s="1">
        <v>355</v>
      </c>
      <c r="Q29" s="1">
        <v>356</v>
      </c>
      <c r="R29" s="1">
        <v>357</v>
      </c>
      <c r="S29" s="1">
        <v>358</v>
      </c>
      <c r="T29" s="1">
        <v>359</v>
      </c>
    </row>
    <row r="30" spans="2:20" x14ac:dyDescent="0.2">
      <c r="B30" s="3">
        <v>318</v>
      </c>
      <c r="C30" s="3">
        <v>162</v>
      </c>
      <c r="D30" s="3">
        <v>171</v>
      </c>
      <c r="E30" s="3">
        <v>6</v>
      </c>
      <c r="F30" s="3">
        <v>6</v>
      </c>
      <c r="G30" s="3">
        <f>SUM('tabel 9.2 paisud'!G92:G95)</f>
        <v>576</v>
      </c>
      <c r="H30" s="18">
        <f t="shared" si="1"/>
        <v>0.25740000000000002</v>
      </c>
      <c r="J30" s="1">
        <v>342</v>
      </c>
      <c r="K30" s="1">
        <v>343</v>
      </c>
      <c r="L30" s="1">
        <v>344</v>
      </c>
      <c r="M30" s="1">
        <v>345</v>
      </c>
    </row>
    <row r="31" spans="2:20" x14ac:dyDescent="0.2">
      <c r="B31" s="3">
        <v>319</v>
      </c>
      <c r="C31" s="3">
        <v>109</v>
      </c>
      <c r="D31" s="3">
        <v>108</v>
      </c>
      <c r="E31" s="3">
        <v>6</v>
      </c>
      <c r="F31" s="3">
        <v>6</v>
      </c>
      <c r="G31" s="3">
        <f>'tabel 9.2 paisud'!G89</f>
        <v>112</v>
      </c>
      <c r="H31" s="18">
        <f t="shared" si="1"/>
        <v>0.1414</v>
      </c>
      <c r="J31" s="1">
        <v>339</v>
      </c>
    </row>
    <row r="32" spans="2:20" x14ac:dyDescent="0.2">
      <c r="B32" s="3">
        <v>322</v>
      </c>
      <c r="C32" s="3"/>
      <c r="D32" s="3">
        <v>268</v>
      </c>
      <c r="E32" s="3"/>
      <c r="F32" s="3">
        <v>6</v>
      </c>
      <c r="G32" s="3">
        <f>SUM('tabel 9.2 paisud'!G97:G98,'tabel 9.2 paisud'!G111:G112)</f>
        <v>648</v>
      </c>
      <c r="H32" s="18">
        <f t="shared" si="1"/>
        <v>0.22560000000000002</v>
      </c>
      <c r="J32" s="1">
        <v>347</v>
      </c>
      <c r="K32" s="1">
        <v>348</v>
      </c>
      <c r="L32" s="1">
        <v>360</v>
      </c>
      <c r="M32" s="1">
        <v>361</v>
      </c>
    </row>
    <row r="33" spans="2:21" x14ac:dyDescent="0.2">
      <c r="B33" s="3">
        <v>323</v>
      </c>
      <c r="C33" s="3">
        <v>292</v>
      </c>
      <c r="D33" s="3"/>
      <c r="E33" s="3">
        <v>6</v>
      </c>
      <c r="F33" s="3"/>
      <c r="G33" s="3">
        <f>SUM('tabel 9.2 paisud'!G82:G85,'tabel 9.2 paisud'!G96,'tabel 9.2 paisud'!G91)</f>
        <v>792</v>
      </c>
      <c r="H33" s="18">
        <f t="shared" si="1"/>
        <v>0.25440000000000002</v>
      </c>
      <c r="J33" s="1">
        <v>332</v>
      </c>
      <c r="K33" s="1">
        <v>333</v>
      </c>
      <c r="L33" s="1">
        <v>334</v>
      </c>
      <c r="M33" s="1">
        <v>335</v>
      </c>
      <c r="N33" s="1">
        <v>346</v>
      </c>
      <c r="O33" s="1">
        <v>341</v>
      </c>
    </row>
    <row r="34" spans="2:21" x14ac:dyDescent="0.2">
      <c r="B34" s="3">
        <v>324</v>
      </c>
      <c r="C34" s="3">
        <v>212</v>
      </c>
      <c r="D34" s="3"/>
      <c r="E34" s="3">
        <v>6</v>
      </c>
      <c r="F34" s="3"/>
      <c r="G34" s="3">
        <f>SUM('tabel 9.2 paisud'!G113:G117)</f>
        <v>720</v>
      </c>
      <c r="H34" s="18">
        <f t="shared" si="1"/>
        <v>0.19920000000000002</v>
      </c>
      <c r="J34" s="1">
        <v>362</v>
      </c>
      <c r="K34" s="1">
        <v>363</v>
      </c>
      <c r="L34" s="1">
        <v>364</v>
      </c>
      <c r="M34" s="1">
        <v>365</v>
      </c>
      <c r="N34" s="1">
        <v>366</v>
      </c>
    </row>
    <row r="35" spans="2:21" x14ac:dyDescent="0.2">
      <c r="B35" s="3">
        <v>325</v>
      </c>
      <c r="C35" s="3"/>
      <c r="D35" s="3">
        <v>210</v>
      </c>
      <c r="E35" s="3"/>
      <c r="F35" s="3">
        <v>6</v>
      </c>
      <c r="G35" s="3">
        <f>SUM('tabel 9.2 paisud'!G124:G127)</f>
        <v>544</v>
      </c>
      <c r="H35" s="18">
        <f t="shared" si="1"/>
        <v>0.1804</v>
      </c>
      <c r="J35" s="1">
        <v>373</v>
      </c>
      <c r="K35" s="1">
        <v>374</v>
      </c>
      <c r="L35" s="1">
        <v>375</v>
      </c>
      <c r="M35" s="1">
        <v>376</v>
      </c>
    </row>
    <row r="36" spans="2:21" x14ac:dyDescent="0.2">
      <c r="B36" s="3">
        <v>326</v>
      </c>
      <c r="C36" s="3"/>
      <c r="D36" s="3">
        <v>217</v>
      </c>
      <c r="E36" s="3"/>
      <c r="F36" s="3">
        <v>6</v>
      </c>
      <c r="G36" s="3">
        <f>SUM('tabel 9.2 paisud'!G118:G121)</f>
        <v>560</v>
      </c>
      <c r="H36" s="18">
        <f t="shared" si="1"/>
        <v>0.1862</v>
      </c>
      <c r="J36" s="1">
        <v>367</v>
      </c>
      <c r="K36" s="1">
        <v>368</v>
      </c>
      <c r="L36" s="1">
        <v>369</v>
      </c>
      <c r="M36" s="1">
        <v>370</v>
      </c>
    </row>
    <row r="37" spans="2:21" x14ac:dyDescent="0.2">
      <c r="B37" s="3">
        <v>327</v>
      </c>
      <c r="C37" s="3"/>
      <c r="D37" s="3">
        <v>212</v>
      </c>
      <c r="E37" s="3"/>
      <c r="F37" s="3">
        <v>6</v>
      </c>
      <c r="G37" s="3">
        <f>SUM('tabel 9.2 paisud'!G128:G130)</f>
        <v>400</v>
      </c>
      <c r="H37" s="18">
        <f t="shared" si="1"/>
        <v>0.16720000000000002</v>
      </c>
      <c r="J37" s="1">
        <v>377</v>
      </c>
      <c r="K37" s="1">
        <v>378</v>
      </c>
      <c r="L37" s="1">
        <v>379</v>
      </c>
    </row>
    <row r="38" spans="2:21" x14ac:dyDescent="0.2">
      <c r="B38" s="3">
        <v>328</v>
      </c>
      <c r="C38" s="3">
        <v>361</v>
      </c>
      <c r="D38" s="3"/>
      <c r="E38" s="3">
        <v>6</v>
      </c>
      <c r="F38" s="3"/>
      <c r="G38" s="3">
        <f>SUM('tabel 9.2 paisud'!G132,'tabel 9.2 paisud'!G134:G135)</f>
        <v>384</v>
      </c>
      <c r="H38" s="18">
        <f t="shared" si="1"/>
        <v>0.255</v>
      </c>
      <c r="J38" s="1">
        <v>381</v>
      </c>
      <c r="K38" s="1">
        <v>383</v>
      </c>
      <c r="L38" s="1">
        <v>384</v>
      </c>
    </row>
    <row r="39" spans="2:21" x14ac:dyDescent="0.2">
      <c r="B39" s="3">
        <v>329</v>
      </c>
      <c r="C39" s="3"/>
      <c r="D39" s="3">
        <v>283</v>
      </c>
      <c r="E39" s="3"/>
      <c r="F39" s="3">
        <v>6</v>
      </c>
      <c r="G39" s="3">
        <f>SUM('tabel 9.2 paisud'!G122:G123,'tabel 9.2 paisud'!G131:G132)</f>
        <v>528</v>
      </c>
      <c r="H39" s="18">
        <f t="shared" si="1"/>
        <v>0.22260000000000002</v>
      </c>
      <c r="J39" s="1">
        <v>371</v>
      </c>
      <c r="K39" s="1">
        <v>372</v>
      </c>
      <c r="L39" s="1">
        <v>380</v>
      </c>
      <c r="M39" s="1">
        <v>381</v>
      </c>
    </row>
    <row r="40" spans="2:21" x14ac:dyDescent="0.2">
      <c r="B40" s="3">
        <v>330</v>
      </c>
      <c r="C40" s="3"/>
      <c r="D40" s="3">
        <v>410</v>
      </c>
      <c r="E40" s="3"/>
      <c r="F40" s="3">
        <v>6</v>
      </c>
      <c r="G40" s="3">
        <f>SUM('tabel 9.2 paisud'!G136:G143)</f>
        <v>1304</v>
      </c>
      <c r="H40" s="18">
        <f t="shared" si="1"/>
        <v>0.37640000000000001</v>
      </c>
      <c r="J40" s="1">
        <v>385</v>
      </c>
      <c r="K40" s="1">
        <v>386</v>
      </c>
      <c r="L40" s="1">
        <v>387</v>
      </c>
      <c r="M40" s="1">
        <v>388</v>
      </c>
      <c r="N40" s="1">
        <v>389</v>
      </c>
      <c r="O40" s="1">
        <v>390</v>
      </c>
      <c r="P40" s="1">
        <v>391</v>
      </c>
      <c r="Q40" s="1">
        <v>392</v>
      </c>
    </row>
    <row r="41" spans="2:21" x14ac:dyDescent="0.2">
      <c r="B41" s="3">
        <v>332</v>
      </c>
      <c r="C41" s="3"/>
      <c r="D41" s="3">
        <v>182</v>
      </c>
      <c r="E41" s="3"/>
      <c r="F41" s="3">
        <v>6</v>
      </c>
      <c r="G41" s="3">
        <f>SUM('tabel 9.2 paisud'!G159:G160)</f>
        <v>256</v>
      </c>
      <c r="H41" s="18">
        <f t="shared" si="1"/>
        <v>0.1348</v>
      </c>
      <c r="J41" s="1">
        <v>408</v>
      </c>
      <c r="K41" s="1">
        <v>409</v>
      </c>
    </row>
    <row r="42" spans="2:21" x14ac:dyDescent="0.2">
      <c r="B42" s="3">
        <v>333</v>
      </c>
      <c r="C42" s="3">
        <v>366</v>
      </c>
      <c r="D42" s="3"/>
      <c r="E42" s="3">
        <v>6</v>
      </c>
      <c r="F42" s="3"/>
      <c r="G42" s="3">
        <f>SUM('tabel 9.2 paisud'!G155:G158)</f>
        <v>536</v>
      </c>
      <c r="H42" s="18">
        <f t="shared" si="1"/>
        <v>0.2732</v>
      </c>
      <c r="J42" s="1">
        <v>404</v>
      </c>
      <c r="K42" s="1">
        <v>405</v>
      </c>
      <c r="L42" s="1">
        <v>406</v>
      </c>
      <c r="M42" s="1">
        <v>407</v>
      </c>
    </row>
    <row r="43" spans="2:21" x14ac:dyDescent="0.2">
      <c r="B43" s="3">
        <v>334</v>
      </c>
      <c r="C43" s="3">
        <v>517</v>
      </c>
      <c r="D43" s="3"/>
      <c r="E43" s="3">
        <v>6</v>
      </c>
      <c r="F43" s="3"/>
      <c r="G43" s="3">
        <f>SUM('tabel 9.2 paisud'!G165:G169)</f>
        <v>816</v>
      </c>
      <c r="H43" s="18">
        <f t="shared" si="1"/>
        <v>0.39180000000000004</v>
      </c>
      <c r="J43" s="1">
        <v>414</v>
      </c>
      <c r="K43" s="1">
        <v>415</v>
      </c>
      <c r="L43" s="1">
        <v>416</v>
      </c>
      <c r="M43" s="1">
        <v>417</v>
      </c>
      <c r="N43" s="1">
        <v>418</v>
      </c>
    </row>
    <row r="44" spans="2:21" x14ac:dyDescent="0.2">
      <c r="B44" s="3">
        <v>335</v>
      </c>
      <c r="C44" s="3">
        <v>522</v>
      </c>
      <c r="D44" s="3"/>
      <c r="E44" s="3">
        <v>6</v>
      </c>
      <c r="F44" s="3"/>
      <c r="G44" s="3">
        <f>SUM('tabel 9.2 paisud'!G170:G175)</f>
        <v>736</v>
      </c>
      <c r="H44" s="18">
        <f t="shared" si="1"/>
        <v>0.38680000000000003</v>
      </c>
      <c r="J44" s="1">
        <v>419</v>
      </c>
      <c r="K44" s="1">
        <v>420</v>
      </c>
      <c r="L44" s="1">
        <v>421</v>
      </c>
      <c r="M44" s="1">
        <v>422</v>
      </c>
      <c r="N44" s="1">
        <v>423</v>
      </c>
      <c r="O44" s="1">
        <v>424</v>
      </c>
    </row>
    <row r="45" spans="2:21" x14ac:dyDescent="0.2">
      <c r="B45" s="3">
        <v>336</v>
      </c>
      <c r="C45" s="3">
        <v>520</v>
      </c>
      <c r="D45" s="3"/>
      <c r="E45" s="3">
        <v>6</v>
      </c>
      <c r="F45" s="3"/>
      <c r="G45" s="3">
        <f>SUM('tabel 9.2 paisud'!G178:G183)</f>
        <v>920</v>
      </c>
      <c r="H45" s="18">
        <f t="shared" si="1"/>
        <v>0.40400000000000003</v>
      </c>
      <c r="J45" s="1">
        <v>427</v>
      </c>
      <c r="K45" s="1">
        <v>428</v>
      </c>
      <c r="L45" s="1">
        <v>429</v>
      </c>
      <c r="M45" s="1">
        <v>430</v>
      </c>
      <c r="N45" s="1">
        <v>431</v>
      </c>
      <c r="O45" s="1">
        <v>432</v>
      </c>
    </row>
    <row r="46" spans="2:21" x14ac:dyDescent="0.2">
      <c r="B46" s="3">
        <v>337</v>
      </c>
      <c r="C46" s="3">
        <v>514</v>
      </c>
      <c r="D46" s="3">
        <v>573</v>
      </c>
      <c r="E46" s="3">
        <v>6</v>
      </c>
      <c r="F46" s="3">
        <v>6</v>
      </c>
      <c r="G46" s="3">
        <f>SUM('tabel 9.2 paisud'!G161:G164,'tabel 9.2 paisud'!G176:G177,'tabel 9.2 paisud'!G186:G188,'tabel 9.2 paisud'!G144,'tabel 9.2 paisud'!G184:G185)</f>
        <v>1752</v>
      </c>
      <c r="H46" s="18">
        <f t="shared" si="1"/>
        <v>0.82740000000000002</v>
      </c>
      <c r="J46" s="1">
        <v>410</v>
      </c>
      <c r="K46" s="1">
        <v>411</v>
      </c>
      <c r="L46" s="1">
        <v>412</v>
      </c>
      <c r="M46" s="1">
        <v>413</v>
      </c>
      <c r="N46" s="1">
        <v>425</v>
      </c>
      <c r="O46" s="1">
        <v>426</v>
      </c>
      <c r="P46" s="1">
        <v>435</v>
      </c>
      <c r="Q46" s="1">
        <v>436</v>
      </c>
      <c r="R46" s="1">
        <v>437</v>
      </c>
      <c r="S46" s="1">
        <v>393</v>
      </c>
      <c r="T46" s="1">
        <v>433</v>
      </c>
      <c r="U46" s="1">
        <v>434</v>
      </c>
    </row>
    <row r="47" spans="2:21" x14ac:dyDescent="0.2">
      <c r="B47" s="3">
        <v>338</v>
      </c>
      <c r="C47" s="3"/>
      <c r="D47" s="3">
        <v>739</v>
      </c>
      <c r="E47" s="3"/>
      <c r="F47" s="3">
        <v>6</v>
      </c>
      <c r="G47" s="3">
        <f>SUM('tabel 9.2 paisud'!G145:G154)</f>
        <v>944</v>
      </c>
      <c r="H47" s="18">
        <f t="shared" si="1"/>
        <v>0.53780000000000006</v>
      </c>
      <c r="J47" s="1">
        <v>394</v>
      </c>
      <c r="K47" s="1">
        <v>395</v>
      </c>
      <c r="L47" s="1">
        <v>396</v>
      </c>
      <c r="M47" s="1">
        <v>397</v>
      </c>
      <c r="N47" s="1">
        <v>398</v>
      </c>
      <c r="O47" s="1">
        <v>399</v>
      </c>
      <c r="P47" s="1">
        <v>400</v>
      </c>
      <c r="Q47" s="1">
        <v>401</v>
      </c>
      <c r="R47" s="1">
        <v>402</v>
      </c>
      <c r="S47" s="1">
        <v>403</v>
      </c>
    </row>
    <row r="48" spans="2:21" x14ac:dyDescent="0.2">
      <c r="B48" s="3">
        <v>339</v>
      </c>
      <c r="C48" s="3"/>
      <c r="D48" s="3">
        <v>445</v>
      </c>
      <c r="E48" s="3"/>
      <c r="F48" s="3">
        <v>6</v>
      </c>
      <c r="G48" s="3">
        <f>SUM('tabel 9.2 paisud'!G189:G193)</f>
        <v>704</v>
      </c>
      <c r="H48" s="18">
        <f t="shared" si="1"/>
        <v>0.33740000000000003</v>
      </c>
      <c r="J48" s="1" t="s">
        <v>893</v>
      </c>
      <c r="K48" s="1" t="s">
        <v>894</v>
      </c>
      <c r="L48" s="1">
        <v>439</v>
      </c>
      <c r="M48" s="1">
        <v>440</v>
      </c>
      <c r="N48" s="1">
        <v>441</v>
      </c>
    </row>
    <row r="49" spans="2:18" x14ac:dyDescent="0.2">
      <c r="B49" s="3">
        <v>340</v>
      </c>
      <c r="C49" s="3"/>
      <c r="D49" s="3">
        <v>419</v>
      </c>
      <c r="E49" s="3"/>
      <c r="F49" s="3">
        <v>6</v>
      </c>
      <c r="G49" s="3">
        <f>SUM('tabel 9.2 paisud'!G194:G197)</f>
        <v>584</v>
      </c>
      <c r="H49" s="18">
        <f t="shared" si="1"/>
        <v>0.30980000000000002</v>
      </c>
      <c r="J49" s="1">
        <v>442</v>
      </c>
      <c r="K49" s="1">
        <v>443</v>
      </c>
      <c r="L49" s="1">
        <v>444</v>
      </c>
      <c r="M49" s="1">
        <v>445</v>
      </c>
    </row>
    <row r="50" spans="2:18" x14ac:dyDescent="0.2">
      <c r="B50" s="3">
        <v>341</v>
      </c>
      <c r="C50" s="3">
        <v>91</v>
      </c>
      <c r="D50" s="3"/>
      <c r="E50" s="3">
        <v>6</v>
      </c>
      <c r="F50" s="3"/>
      <c r="G50" s="3">
        <f>SUM('tabel 9.2 paisud'!G200:G201)</f>
        <v>288</v>
      </c>
      <c r="H50" s="18">
        <f t="shared" si="1"/>
        <v>8.3400000000000002E-2</v>
      </c>
      <c r="J50" s="1">
        <v>448</v>
      </c>
      <c r="K50" s="1">
        <v>449</v>
      </c>
    </row>
    <row r="51" spans="2:18" x14ac:dyDescent="0.2">
      <c r="B51" s="3">
        <v>342</v>
      </c>
      <c r="C51" s="3">
        <v>645</v>
      </c>
      <c r="D51" s="3"/>
      <c r="E51" s="3">
        <v>6</v>
      </c>
      <c r="F51" s="3"/>
      <c r="G51" s="3">
        <f>SUM('tabel 9.2 paisud'!G198:G199,'tabel 9.2 paisud'!G202:G206)</f>
        <v>960</v>
      </c>
      <c r="H51" s="18">
        <f t="shared" si="1"/>
        <v>0.48300000000000004</v>
      </c>
      <c r="J51" s="1">
        <v>446</v>
      </c>
      <c r="K51" s="1">
        <v>447</v>
      </c>
      <c r="L51" s="1">
        <v>450</v>
      </c>
      <c r="M51" s="1">
        <v>451</v>
      </c>
      <c r="N51" s="1">
        <v>452</v>
      </c>
      <c r="O51" s="1">
        <v>453</v>
      </c>
      <c r="P51" s="1">
        <v>454</v>
      </c>
    </row>
    <row r="52" spans="2:18" x14ac:dyDescent="0.2">
      <c r="B52" s="3">
        <v>343</v>
      </c>
      <c r="C52" s="3"/>
      <c r="D52" s="3">
        <v>356</v>
      </c>
      <c r="E52" s="3"/>
      <c r="F52" s="3">
        <v>6</v>
      </c>
      <c r="G52" s="3">
        <f>SUM('tabel 9.2 paisud'!G207:G211)</f>
        <v>640</v>
      </c>
      <c r="H52" s="18">
        <f t="shared" si="1"/>
        <v>0.27760000000000001</v>
      </c>
      <c r="J52" s="1">
        <v>455</v>
      </c>
      <c r="K52" s="1">
        <v>456</v>
      </c>
      <c r="L52" s="1">
        <v>457</v>
      </c>
      <c r="M52" s="1">
        <v>458</v>
      </c>
      <c r="N52" s="1">
        <v>459</v>
      </c>
    </row>
    <row r="53" spans="2:18" x14ac:dyDescent="0.2">
      <c r="B53" s="3" t="s">
        <v>890</v>
      </c>
      <c r="C53" s="3">
        <v>86</v>
      </c>
      <c r="D53" s="3"/>
      <c r="E53" s="3">
        <v>6</v>
      </c>
      <c r="F53" s="3"/>
      <c r="G53" s="3"/>
      <c r="H53" s="18">
        <f t="shared" si="1"/>
        <v>5.16E-2</v>
      </c>
    </row>
    <row r="54" spans="2:18" x14ac:dyDescent="0.2">
      <c r="B54" s="3" t="s">
        <v>891</v>
      </c>
      <c r="C54" s="3">
        <v>308</v>
      </c>
      <c r="D54" s="3"/>
      <c r="E54" s="3">
        <v>6</v>
      </c>
      <c r="F54" s="3"/>
      <c r="G54" s="3"/>
      <c r="H54" s="18">
        <f t="shared" si="1"/>
        <v>0.18480000000000002</v>
      </c>
    </row>
    <row r="55" spans="2:18" x14ac:dyDescent="0.2">
      <c r="B55" s="3" t="s">
        <v>892</v>
      </c>
      <c r="C55" s="3"/>
      <c r="D55" s="3">
        <v>129</v>
      </c>
      <c r="E55" s="3"/>
      <c r="F55" s="3">
        <v>6</v>
      </c>
      <c r="G55" s="3"/>
      <c r="H55" s="18">
        <f t="shared" si="1"/>
        <v>7.740000000000001E-2</v>
      </c>
    </row>
    <row r="56" spans="2:18" x14ac:dyDescent="0.2">
      <c r="B56" s="3">
        <v>349</v>
      </c>
      <c r="C56" s="3">
        <v>823</v>
      </c>
      <c r="D56" s="3"/>
      <c r="E56" s="3">
        <v>6</v>
      </c>
      <c r="F56" s="3"/>
      <c r="G56" s="3">
        <f>SUM('tabel 9.2 paisud'!G212:G216,'tabel 9.2 paisud'!G218:G219,'tabel 9.2 paisud'!G221:G222)</f>
        <v>1432</v>
      </c>
      <c r="H56" s="18">
        <f t="shared" si="1"/>
        <v>0.63700000000000001</v>
      </c>
      <c r="J56" s="1">
        <v>460</v>
      </c>
      <c r="K56" s="1">
        <v>461</v>
      </c>
      <c r="L56" s="1">
        <v>462</v>
      </c>
      <c r="M56" s="1">
        <v>463</v>
      </c>
      <c r="N56" s="1">
        <v>464</v>
      </c>
      <c r="O56" s="1">
        <v>466</v>
      </c>
      <c r="P56" s="1">
        <v>467</v>
      </c>
      <c r="Q56" s="1">
        <v>469</v>
      </c>
      <c r="R56" s="1">
        <v>470</v>
      </c>
    </row>
    <row r="57" spans="2:18" x14ac:dyDescent="0.2">
      <c r="B57" s="3">
        <v>350</v>
      </c>
      <c r="C57" s="3"/>
      <c r="D57" s="3">
        <v>18</v>
      </c>
      <c r="E57" s="3"/>
      <c r="F57" s="3">
        <v>6</v>
      </c>
      <c r="G57" s="3">
        <f>'tabel 9.2 paisud'!G217</f>
        <v>168</v>
      </c>
      <c r="H57" s="18">
        <f t="shared" si="1"/>
        <v>2.7600000000000003E-2</v>
      </c>
      <c r="J57" s="1">
        <v>465</v>
      </c>
    </row>
    <row r="58" spans="2:18" x14ac:dyDescent="0.2">
      <c r="B58" s="3">
        <v>351</v>
      </c>
      <c r="C58" s="3"/>
      <c r="D58" s="3">
        <v>466</v>
      </c>
      <c r="E58" s="3"/>
      <c r="F58" s="3">
        <v>6</v>
      </c>
      <c r="G58" s="3">
        <f>SUM('tabel 9.2 paisud'!G220,'tabel 9.2 paisud'!G223:G225)</f>
        <v>720</v>
      </c>
      <c r="H58" s="18">
        <f t="shared" si="1"/>
        <v>0.35160000000000002</v>
      </c>
      <c r="J58" s="1">
        <v>468</v>
      </c>
      <c r="K58" s="1">
        <v>471</v>
      </c>
      <c r="L58" s="1">
        <v>472</v>
      </c>
      <c r="M58" s="1">
        <v>473</v>
      </c>
    </row>
    <row r="59" spans="2:18" x14ac:dyDescent="0.2">
      <c r="B59" s="3">
        <v>352</v>
      </c>
      <c r="C59" s="3">
        <v>171</v>
      </c>
      <c r="D59" s="3"/>
      <c r="E59" s="3">
        <v>6</v>
      </c>
      <c r="F59" s="3"/>
      <c r="G59" s="3">
        <f>SUM('tabel 9.2 paisud'!G227:G228)</f>
        <v>392</v>
      </c>
      <c r="H59" s="18">
        <f t="shared" si="1"/>
        <v>0.14180000000000001</v>
      </c>
      <c r="J59" s="1">
        <v>475</v>
      </c>
      <c r="K59" s="1">
        <v>476</v>
      </c>
    </row>
    <row r="60" spans="2:18" x14ac:dyDescent="0.2">
      <c r="B60" s="3" t="s">
        <v>889</v>
      </c>
      <c r="C60" s="3">
        <v>304</v>
      </c>
      <c r="D60" s="3"/>
      <c r="E60" s="3">
        <v>6</v>
      </c>
      <c r="F60" s="3"/>
      <c r="G60" s="3"/>
      <c r="H60" s="18">
        <f t="shared" si="1"/>
        <v>0.18240000000000001</v>
      </c>
    </row>
    <row r="61" spans="2:18" x14ac:dyDescent="0.2">
      <c r="B61" s="3">
        <v>353</v>
      </c>
      <c r="C61" s="3"/>
      <c r="D61" s="3">
        <v>314</v>
      </c>
      <c r="E61" s="3"/>
      <c r="F61" s="3">
        <v>6</v>
      </c>
      <c r="G61" s="3">
        <f>SUM('tabel 9.2 paisud'!G226,'tabel 9.2 paisud'!G229:G231)</f>
        <v>624</v>
      </c>
      <c r="H61" s="18">
        <f t="shared" si="1"/>
        <v>0.25080000000000002</v>
      </c>
      <c r="J61" s="1">
        <v>474</v>
      </c>
      <c r="K61" s="1">
        <v>477</v>
      </c>
      <c r="L61" s="1">
        <v>478</v>
      </c>
      <c r="M61" s="1">
        <v>479</v>
      </c>
    </row>
    <row r="62" spans="2:18" x14ac:dyDescent="0.2">
      <c r="B62" s="3">
        <v>354</v>
      </c>
      <c r="C62" s="3"/>
      <c r="D62" s="3">
        <v>209</v>
      </c>
      <c r="E62" s="3"/>
      <c r="F62" s="3">
        <v>6</v>
      </c>
      <c r="G62" s="3">
        <f>'tabel 9.2 paisud'!G540</f>
        <v>88</v>
      </c>
      <c r="H62" s="18">
        <f t="shared" si="1"/>
        <v>0.13420000000000001</v>
      </c>
      <c r="J62" s="1">
        <v>509</v>
      </c>
    </row>
    <row r="63" spans="2:18" x14ac:dyDescent="0.2">
      <c r="B63" s="3">
        <v>355</v>
      </c>
      <c r="C63" s="3">
        <v>134</v>
      </c>
      <c r="D63" s="3"/>
      <c r="E63" s="3">
        <v>6</v>
      </c>
      <c r="F63" s="3"/>
      <c r="G63" s="3">
        <f>SUM('tabel 9.2 paisud'!G552,'tabel 9.2 paisud'!G556,'tabel 9.2 paisud'!G561)</f>
        <v>248</v>
      </c>
      <c r="H63" s="18">
        <f t="shared" si="1"/>
        <v>0.1052</v>
      </c>
      <c r="J63" s="1">
        <v>521</v>
      </c>
      <c r="K63" s="1">
        <v>525</v>
      </c>
      <c r="L63" s="1">
        <v>530</v>
      </c>
    </row>
    <row r="64" spans="2:18" x14ac:dyDescent="0.2">
      <c r="B64" s="3" t="s">
        <v>887</v>
      </c>
      <c r="C64" s="3"/>
      <c r="D64" s="3">
        <v>123</v>
      </c>
      <c r="E64" s="3"/>
      <c r="F64" s="3">
        <v>6</v>
      </c>
      <c r="G64" s="3"/>
      <c r="H64" s="18">
        <f t="shared" si="1"/>
        <v>7.3800000000000004E-2</v>
      </c>
    </row>
    <row r="65" spans="2:8" x14ac:dyDescent="0.2">
      <c r="B65" s="3" t="s">
        <v>888</v>
      </c>
      <c r="C65" s="3">
        <v>271</v>
      </c>
      <c r="D65" s="3"/>
      <c r="E65" s="3">
        <v>6</v>
      </c>
      <c r="F65" s="3"/>
      <c r="G65" s="3"/>
      <c r="H65" s="18">
        <f t="shared" si="1"/>
        <v>0.16259999999999999</v>
      </c>
    </row>
    <row r="66" spans="2:8" x14ac:dyDescent="0.2">
      <c r="B66" s="14" t="s">
        <v>359</v>
      </c>
      <c r="C66" s="107">
        <f>SUM(C22:D65)</f>
        <v>15457</v>
      </c>
      <c r="D66" s="107"/>
      <c r="E66" s="107"/>
      <c r="F66" s="107"/>
      <c r="G66" s="14">
        <f>SUM(G22:G65)</f>
        <v>27224</v>
      </c>
      <c r="H66" s="20">
        <f>SUM(H22:H65)</f>
        <v>11.996599999999999</v>
      </c>
    </row>
    <row r="67" spans="2:8" x14ac:dyDescent="0.2">
      <c r="B67" s="14" t="s">
        <v>361</v>
      </c>
      <c r="C67" s="107">
        <f>SUM(C66,C20,C11)</f>
        <v>18379</v>
      </c>
      <c r="D67" s="107"/>
      <c r="E67" s="107"/>
      <c r="F67" s="107"/>
      <c r="G67" s="14">
        <f>SUM(G66,G20,G11)</f>
        <v>31328</v>
      </c>
      <c r="H67" s="20">
        <f>SUM(H66,H20,H11)</f>
        <v>13.6304</v>
      </c>
    </row>
    <row r="68" spans="2:8" x14ac:dyDescent="0.2">
      <c r="H68" s="13"/>
    </row>
    <row r="69" spans="2:8" x14ac:dyDescent="0.2">
      <c r="B69" s="89" t="s">
        <v>942</v>
      </c>
      <c r="C69" s="89"/>
      <c r="D69" s="89"/>
      <c r="E69" s="89"/>
      <c r="F69" s="89"/>
      <c r="G69" s="89"/>
      <c r="H69" s="89"/>
    </row>
    <row r="70" spans="2:8" x14ac:dyDescent="0.2">
      <c r="H70" s="13"/>
    </row>
    <row r="71" spans="2:8" ht="12.75" customHeight="1" x14ac:dyDescent="0.2">
      <c r="B71" s="99" t="s">
        <v>368</v>
      </c>
      <c r="C71" s="90" t="s">
        <v>225</v>
      </c>
      <c r="D71" s="90"/>
      <c r="E71" s="90" t="s">
        <v>226</v>
      </c>
      <c r="F71" s="90"/>
      <c r="G71" s="108" t="s">
        <v>340</v>
      </c>
      <c r="H71" s="108" t="s">
        <v>227</v>
      </c>
    </row>
    <row r="72" spans="2:8" x14ac:dyDescent="0.2">
      <c r="B72" s="90"/>
      <c r="C72" s="90"/>
      <c r="D72" s="90"/>
      <c r="E72" s="90"/>
      <c r="F72" s="90"/>
      <c r="G72" s="107"/>
      <c r="H72" s="107"/>
    </row>
    <row r="73" spans="2:8" x14ac:dyDescent="0.2">
      <c r="B73" s="90"/>
      <c r="C73" s="90"/>
      <c r="D73" s="90"/>
      <c r="E73" s="90"/>
      <c r="F73" s="90"/>
      <c r="G73" s="107"/>
      <c r="H73" s="107"/>
    </row>
    <row r="74" spans="2:8" x14ac:dyDescent="0.2">
      <c r="B74" s="107" t="s">
        <v>303</v>
      </c>
      <c r="C74" s="107"/>
      <c r="D74" s="107"/>
      <c r="E74" s="107"/>
      <c r="F74" s="107"/>
      <c r="G74" s="107"/>
      <c r="H74" s="107"/>
    </row>
    <row r="75" spans="2:8" ht="25.5" x14ac:dyDescent="0.2">
      <c r="B75" s="19" t="s">
        <v>941</v>
      </c>
      <c r="C75" s="93">
        <v>5827</v>
      </c>
      <c r="D75" s="93"/>
      <c r="E75" s="93">
        <v>6</v>
      </c>
      <c r="F75" s="93"/>
      <c r="G75" s="11">
        <f>'tabel 9.2 paisud'!G391-SUM('tabel 9.2 paisud'!G241:G242,'tabel 9.2 paisud'!G379,'tabel 9.2 paisud'!G381:G383,'tabel 9.2 paisud'!G385,'tabel 9.2 paisud'!G387,'tabel 9.2 paisud'!G389)</f>
        <v>15408</v>
      </c>
      <c r="H75" s="18">
        <f>(C75*E75+G75)*0.0001</f>
        <v>5.0369999999999999</v>
      </c>
    </row>
    <row r="76" spans="2:8" x14ac:dyDescent="0.2">
      <c r="B76" s="3" t="s">
        <v>831</v>
      </c>
      <c r="C76" s="93">
        <v>52</v>
      </c>
      <c r="D76" s="93"/>
      <c r="E76" s="93">
        <v>6</v>
      </c>
      <c r="F76" s="93"/>
      <c r="G76" s="3"/>
      <c r="H76" s="18">
        <f>(C76*E76+G76)*0.0001</f>
        <v>3.1200000000000002E-2</v>
      </c>
    </row>
    <row r="77" spans="2:8" x14ac:dyDescent="0.2">
      <c r="B77" s="3" t="s">
        <v>832</v>
      </c>
      <c r="C77" s="93">
        <v>476</v>
      </c>
      <c r="D77" s="93"/>
      <c r="E77" s="93">
        <v>6</v>
      </c>
      <c r="F77" s="93"/>
      <c r="G77" s="3"/>
      <c r="H77" s="18">
        <f>(C77*E77+G77)*0.0001</f>
        <v>0.28560000000000002</v>
      </c>
    </row>
    <row r="78" spans="2:8" x14ac:dyDescent="0.2">
      <c r="B78" s="14" t="s">
        <v>357</v>
      </c>
      <c r="C78" s="107">
        <f>SUM(C75:D77)</f>
        <v>6355</v>
      </c>
      <c r="D78" s="107"/>
      <c r="E78" s="107"/>
      <c r="F78" s="107"/>
      <c r="G78" s="14">
        <f>SUM(G75:G77)</f>
        <v>15408</v>
      </c>
      <c r="H78" s="20">
        <f>SUM(H75:H77)</f>
        <v>5.3537999999999997</v>
      </c>
    </row>
    <row r="79" spans="2:8" x14ac:dyDescent="0.2">
      <c r="B79" s="107" t="s">
        <v>304</v>
      </c>
      <c r="C79" s="107"/>
      <c r="D79" s="107"/>
      <c r="E79" s="107"/>
      <c r="F79" s="107"/>
      <c r="G79" s="107"/>
      <c r="H79" s="107"/>
    </row>
    <row r="80" spans="2:8" ht="25.5" x14ac:dyDescent="0.2">
      <c r="B80" s="19" t="s">
        <v>941</v>
      </c>
      <c r="C80" s="93">
        <v>5715</v>
      </c>
      <c r="D80" s="93"/>
      <c r="E80" s="93">
        <v>6</v>
      </c>
      <c r="F80" s="93"/>
      <c r="G80" s="11">
        <f>'tabel 9.2 paisud'!G509</f>
        <v>20744</v>
      </c>
      <c r="H80" s="18">
        <f>(C80*E80+G80)*0.0001</f>
        <v>5.5034000000000001</v>
      </c>
    </row>
    <row r="81" spans="2:8" x14ac:dyDescent="0.2">
      <c r="B81" s="19" t="s">
        <v>833</v>
      </c>
      <c r="C81" s="105">
        <v>450</v>
      </c>
      <c r="D81" s="106"/>
      <c r="E81" s="93">
        <v>6</v>
      </c>
      <c r="F81" s="93"/>
      <c r="G81" s="3"/>
      <c r="H81" s="18">
        <f>(C81*E81+G81)*0.0001</f>
        <v>0.27</v>
      </c>
    </row>
    <row r="82" spans="2:8" x14ac:dyDescent="0.2">
      <c r="B82" s="3" t="s">
        <v>834</v>
      </c>
      <c r="C82" s="105">
        <v>323</v>
      </c>
      <c r="D82" s="106"/>
      <c r="E82" s="105">
        <v>6</v>
      </c>
      <c r="F82" s="106"/>
      <c r="G82" s="3"/>
      <c r="H82" s="18">
        <f>(C82*E82+G82)*0.0001</f>
        <v>0.1938</v>
      </c>
    </row>
    <row r="83" spans="2:8" x14ac:dyDescent="0.2">
      <c r="B83" s="3" t="s">
        <v>835</v>
      </c>
      <c r="C83" s="105">
        <v>407</v>
      </c>
      <c r="D83" s="106"/>
      <c r="E83" s="105">
        <v>6</v>
      </c>
      <c r="F83" s="106"/>
      <c r="G83" s="3"/>
      <c r="H83" s="18">
        <f>(C83*E83+G83)*0.0001</f>
        <v>0.2442</v>
      </c>
    </row>
    <row r="84" spans="2:8" x14ac:dyDescent="0.2">
      <c r="B84" s="14" t="s">
        <v>358</v>
      </c>
      <c r="C84" s="107">
        <f>SUM(C80:D83)</f>
        <v>6895</v>
      </c>
      <c r="D84" s="107"/>
      <c r="E84" s="93"/>
      <c r="F84" s="93"/>
      <c r="G84" s="15">
        <f>SUM(G80:G83)</f>
        <v>20744</v>
      </c>
      <c r="H84" s="20">
        <f>SUM(H80:H83)</f>
        <v>6.2114000000000011</v>
      </c>
    </row>
    <row r="85" spans="2:8" x14ac:dyDescent="0.2">
      <c r="B85" s="107" t="s">
        <v>321</v>
      </c>
      <c r="C85" s="107"/>
      <c r="D85" s="107"/>
      <c r="E85" s="107"/>
      <c r="F85" s="107"/>
      <c r="G85" s="107"/>
      <c r="H85" s="107"/>
    </row>
    <row r="86" spans="2:8" ht="25.5" x14ac:dyDescent="0.2">
      <c r="B86" s="19" t="s">
        <v>941</v>
      </c>
      <c r="C86" s="93">
        <v>1395</v>
      </c>
      <c r="D86" s="93"/>
      <c r="E86" s="93">
        <v>6</v>
      </c>
      <c r="F86" s="93"/>
      <c r="G86" s="3">
        <f>'tabel 9.2 paisud'!G564-SUM('tabel 9.2 paisud'!G540,'tabel 9.2 paisud'!G552,'tabel 9.2 paisud'!G556,'tabel 9.2 paisud'!G561)</f>
        <v>4800</v>
      </c>
      <c r="H86" s="18">
        <f>(C86*E86+G86)*0.0001</f>
        <v>1.3170000000000002</v>
      </c>
    </row>
    <row r="87" spans="2:8" x14ac:dyDescent="0.2">
      <c r="B87" s="19" t="s">
        <v>839</v>
      </c>
      <c r="C87" s="105">
        <v>52</v>
      </c>
      <c r="D87" s="106"/>
      <c r="E87" s="105">
        <v>6</v>
      </c>
      <c r="F87" s="106"/>
      <c r="G87" s="3"/>
      <c r="H87" s="18">
        <f>(C87*E87+G87)*0.0001</f>
        <v>3.1200000000000002E-2</v>
      </c>
    </row>
    <row r="88" spans="2:8" x14ac:dyDescent="0.2">
      <c r="B88" s="14" t="s">
        <v>359</v>
      </c>
      <c r="C88" s="107">
        <f>SUM(C86:D87)</f>
        <v>1447</v>
      </c>
      <c r="D88" s="107"/>
      <c r="E88" s="107"/>
      <c r="F88" s="107"/>
      <c r="G88" s="14">
        <f>SUM(G86:G87)</f>
        <v>4800</v>
      </c>
      <c r="H88" s="20">
        <f>SUM(H86:H87)</f>
        <v>1.3482000000000001</v>
      </c>
    </row>
    <row r="89" spans="2:8" x14ac:dyDescent="0.2">
      <c r="B89" s="14" t="s">
        <v>361</v>
      </c>
      <c r="C89" s="107">
        <f>SUM(C88,C84,C78)</f>
        <v>14697</v>
      </c>
      <c r="D89" s="107"/>
      <c r="E89" s="93"/>
      <c r="F89" s="93"/>
      <c r="G89" s="14">
        <f>SUM(G88,G84,G78)</f>
        <v>40952</v>
      </c>
      <c r="H89" s="20">
        <f>SUM(H88,H84,H78)</f>
        <v>12.913400000000001</v>
      </c>
    </row>
    <row r="90" spans="2:8" x14ac:dyDescent="0.2">
      <c r="B90" s="21"/>
      <c r="C90" s="22"/>
      <c r="D90" s="22"/>
      <c r="E90" s="2"/>
      <c r="F90" s="2"/>
      <c r="G90" s="21"/>
      <c r="H90" s="23"/>
    </row>
    <row r="91" spans="2:8" x14ac:dyDescent="0.2">
      <c r="B91" s="100" t="s">
        <v>360</v>
      </c>
      <c r="C91" s="90">
        <f>SUM(C67,C89)</f>
        <v>33076</v>
      </c>
      <c r="D91" s="90"/>
      <c r="E91" s="90"/>
      <c r="F91" s="90"/>
      <c r="G91" s="104">
        <f>SUM(G67,G89)</f>
        <v>72280</v>
      </c>
      <c r="H91" s="102">
        <f>SUM(H67,H89)</f>
        <v>26.543800000000001</v>
      </c>
    </row>
    <row r="92" spans="2:8" x14ac:dyDescent="0.2">
      <c r="B92" s="101"/>
      <c r="C92" s="90"/>
      <c r="D92" s="90"/>
      <c r="E92" s="90"/>
      <c r="F92" s="90"/>
      <c r="G92" s="104"/>
      <c r="H92" s="103"/>
    </row>
    <row r="93" spans="2:8" x14ac:dyDescent="0.2">
      <c r="B93" s="101"/>
      <c r="C93" s="90"/>
      <c r="D93" s="90"/>
      <c r="E93" s="90"/>
      <c r="F93" s="90"/>
      <c r="G93" s="104"/>
      <c r="H93" s="103"/>
    </row>
    <row r="94" spans="2:8" x14ac:dyDescent="0.2">
      <c r="C94" s="109"/>
      <c r="D94" s="109"/>
      <c r="E94" s="109"/>
      <c r="F94" s="109"/>
    </row>
    <row r="95" spans="2:8" x14ac:dyDescent="0.2">
      <c r="C95" s="109"/>
      <c r="D95" s="109"/>
      <c r="E95" s="109"/>
      <c r="F95" s="109"/>
    </row>
    <row r="96" spans="2:8" x14ac:dyDescent="0.2">
      <c r="C96" s="109"/>
      <c r="D96" s="109"/>
      <c r="E96" s="109"/>
      <c r="F96" s="109"/>
    </row>
    <row r="97" spans="3:6" x14ac:dyDescent="0.2">
      <c r="C97" s="109"/>
      <c r="D97" s="109"/>
      <c r="E97" s="109"/>
      <c r="F97" s="109"/>
    </row>
    <row r="98" spans="3:6" x14ac:dyDescent="0.2">
      <c r="C98" s="109"/>
      <c r="D98" s="109"/>
      <c r="E98" s="109"/>
      <c r="F98" s="109"/>
    </row>
    <row r="99" spans="3:6" x14ac:dyDescent="0.2">
      <c r="C99" s="109"/>
      <c r="D99" s="109"/>
      <c r="E99" s="109"/>
      <c r="F99" s="109"/>
    </row>
    <row r="100" spans="3:6" x14ac:dyDescent="0.2">
      <c r="C100" s="109"/>
      <c r="D100" s="109"/>
      <c r="E100" s="109"/>
      <c r="F100" s="109"/>
    </row>
    <row r="101" spans="3:6" x14ac:dyDescent="0.2">
      <c r="C101" s="109"/>
      <c r="D101" s="109"/>
      <c r="E101" s="109"/>
      <c r="F101" s="109"/>
    </row>
    <row r="102" spans="3:6" x14ac:dyDescent="0.2">
      <c r="C102" s="109"/>
      <c r="D102" s="109"/>
      <c r="E102" s="109"/>
      <c r="F102" s="109"/>
    </row>
    <row r="103" spans="3:6" x14ac:dyDescent="0.2">
      <c r="C103" s="109"/>
      <c r="D103" s="109"/>
      <c r="E103" s="109"/>
      <c r="F103" s="109"/>
    </row>
    <row r="104" spans="3:6" x14ac:dyDescent="0.2">
      <c r="C104" s="109"/>
      <c r="D104" s="109"/>
      <c r="E104" s="109"/>
      <c r="F104" s="109"/>
    </row>
    <row r="105" spans="3:6" x14ac:dyDescent="0.2">
      <c r="C105" s="109"/>
      <c r="D105" s="109"/>
      <c r="E105" s="109"/>
      <c r="F105" s="109"/>
    </row>
    <row r="106" spans="3:6" x14ac:dyDescent="0.2">
      <c r="C106" s="109"/>
      <c r="D106" s="109"/>
      <c r="E106" s="109"/>
      <c r="F106" s="109"/>
    </row>
    <row r="107" spans="3:6" x14ac:dyDescent="0.2">
      <c r="C107" s="109"/>
      <c r="D107" s="109"/>
      <c r="E107" s="109"/>
      <c r="F107" s="109"/>
    </row>
    <row r="108" spans="3:6" x14ac:dyDescent="0.2">
      <c r="C108" s="109"/>
      <c r="D108" s="109"/>
      <c r="E108" s="109"/>
      <c r="F108" s="109"/>
    </row>
    <row r="109" spans="3:6" x14ac:dyDescent="0.2">
      <c r="C109" s="109"/>
      <c r="D109" s="109"/>
      <c r="E109" s="109"/>
      <c r="F109" s="109"/>
    </row>
    <row r="110" spans="3:6" x14ac:dyDescent="0.2">
      <c r="C110" s="109"/>
      <c r="D110" s="109"/>
      <c r="E110" s="109"/>
      <c r="F110" s="109"/>
    </row>
    <row r="111" spans="3:6" x14ac:dyDescent="0.2">
      <c r="C111" s="109"/>
      <c r="D111" s="109"/>
      <c r="E111" s="109"/>
      <c r="F111" s="109"/>
    </row>
    <row r="112" spans="3:6" x14ac:dyDescent="0.2">
      <c r="C112" s="109"/>
      <c r="D112" s="109"/>
      <c r="E112" s="109"/>
      <c r="F112" s="109"/>
    </row>
    <row r="113" spans="3:6" x14ac:dyDescent="0.2">
      <c r="C113" s="109"/>
      <c r="D113" s="109"/>
      <c r="E113" s="109"/>
      <c r="F113" s="109"/>
    </row>
    <row r="114" spans="3:6" x14ac:dyDescent="0.2">
      <c r="C114" s="109"/>
      <c r="D114" s="109"/>
      <c r="E114" s="109"/>
      <c r="F114" s="109"/>
    </row>
    <row r="115" spans="3:6" x14ac:dyDescent="0.2">
      <c r="C115" s="109"/>
      <c r="D115" s="109"/>
      <c r="E115" s="109"/>
      <c r="F115" s="109"/>
    </row>
    <row r="116" spans="3:6" x14ac:dyDescent="0.2">
      <c r="C116" s="109"/>
      <c r="D116" s="109"/>
      <c r="E116" s="109"/>
      <c r="F116" s="109"/>
    </row>
    <row r="117" spans="3:6" x14ac:dyDescent="0.2">
      <c r="C117" s="109"/>
      <c r="D117" s="109"/>
      <c r="E117" s="109"/>
      <c r="F117" s="109"/>
    </row>
    <row r="118" spans="3:6" x14ac:dyDescent="0.2">
      <c r="C118" s="109"/>
      <c r="D118" s="109"/>
      <c r="E118" s="109"/>
      <c r="F118" s="109"/>
    </row>
    <row r="119" spans="3:6" x14ac:dyDescent="0.2">
      <c r="C119" s="109"/>
      <c r="D119" s="109"/>
      <c r="E119" s="109"/>
      <c r="F119" s="109"/>
    </row>
    <row r="120" spans="3:6" x14ac:dyDescent="0.2">
      <c r="C120" s="109"/>
      <c r="D120" s="109"/>
      <c r="E120" s="109"/>
      <c r="F120" s="109"/>
    </row>
    <row r="121" spans="3:6" x14ac:dyDescent="0.2">
      <c r="C121" s="109"/>
      <c r="D121" s="109"/>
      <c r="E121" s="109"/>
      <c r="F121" s="109"/>
    </row>
    <row r="122" spans="3:6" x14ac:dyDescent="0.2">
      <c r="C122" s="109"/>
      <c r="D122" s="109"/>
      <c r="E122" s="109"/>
      <c r="F122" s="109"/>
    </row>
    <row r="123" spans="3:6" x14ac:dyDescent="0.2">
      <c r="C123" s="109"/>
      <c r="D123" s="109"/>
      <c r="E123" s="109"/>
      <c r="F123" s="109"/>
    </row>
    <row r="124" spans="3:6" x14ac:dyDescent="0.2">
      <c r="C124" s="109"/>
      <c r="D124" s="109"/>
      <c r="E124" s="109"/>
      <c r="F124" s="109"/>
    </row>
    <row r="125" spans="3:6" x14ac:dyDescent="0.2">
      <c r="C125" s="109"/>
      <c r="D125" s="109"/>
      <c r="E125" s="109"/>
      <c r="F125" s="109"/>
    </row>
    <row r="126" spans="3:6" x14ac:dyDescent="0.2">
      <c r="C126" s="109"/>
      <c r="D126" s="109"/>
      <c r="E126" s="109"/>
      <c r="F126" s="109"/>
    </row>
    <row r="127" spans="3:6" x14ac:dyDescent="0.2">
      <c r="C127" s="109"/>
      <c r="D127" s="109"/>
      <c r="E127" s="109"/>
      <c r="F127" s="109"/>
    </row>
    <row r="128" spans="3:6" x14ac:dyDescent="0.2">
      <c r="C128" s="109"/>
      <c r="D128" s="109"/>
      <c r="E128" s="109"/>
      <c r="F128" s="109"/>
    </row>
    <row r="129" spans="3:6" x14ac:dyDescent="0.2">
      <c r="C129" s="109"/>
      <c r="D129" s="109"/>
      <c r="E129" s="109"/>
      <c r="F129" s="109"/>
    </row>
    <row r="130" spans="3:6" x14ac:dyDescent="0.2">
      <c r="C130" s="109"/>
      <c r="D130" s="109"/>
      <c r="E130" s="109"/>
      <c r="F130" s="109"/>
    </row>
    <row r="131" spans="3:6" x14ac:dyDescent="0.2">
      <c r="C131" s="109"/>
      <c r="D131" s="109"/>
      <c r="E131" s="109"/>
      <c r="F131" s="109"/>
    </row>
    <row r="132" spans="3:6" x14ac:dyDescent="0.2">
      <c r="C132" s="109"/>
      <c r="D132" s="109"/>
      <c r="E132" s="109"/>
      <c r="F132" s="109"/>
    </row>
    <row r="133" spans="3:6" x14ac:dyDescent="0.2">
      <c r="C133" s="109"/>
      <c r="D133" s="109"/>
      <c r="E133" s="109"/>
      <c r="F133" s="109"/>
    </row>
    <row r="134" spans="3:6" x14ac:dyDescent="0.2">
      <c r="C134" s="109"/>
      <c r="D134" s="109"/>
      <c r="E134" s="109"/>
      <c r="F134" s="109"/>
    </row>
    <row r="135" spans="3:6" x14ac:dyDescent="0.2">
      <c r="C135" s="109"/>
      <c r="D135" s="109"/>
      <c r="E135" s="109"/>
      <c r="F135" s="109"/>
    </row>
    <row r="136" spans="3:6" x14ac:dyDescent="0.2">
      <c r="C136" s="109"/>
      <c r="D136" s="109"/>
      <c r="E136" s="109"/>
      <c r="F136" s="109"/>
    </row>
    <row r="137" spans="3:6" x14ac:dyDescent="0.2">
      <c r="C137" s="109"/>
      <c r="D137" s="109"/>
      <c r="E137" s="109"/>
      <c r="F137" s="109"/>
    </row>
    <row r="138" spans="3:6" x14ac:dyDescent="0.2">
      <c r="C138" s="109"/>
      <c r="D138" s="109"/>
      <c r="E138" s="109"/>
      <c r="F138" s="109"/>
    </row>
    <row r="139" spans="3:6" x14ac:dyDescent="0.2">
      <c r="C139" s="109"/>
      <c r="D139" s="109"/>
      <c r="E139" s="109"/>
      <c r="F139" s="109"/>
    </row>
    <row r="140" spans="3:6" x14ac:dyDescent="0.2">
      <c r="C140" s="109"/>
      <c r="D140" s="109"/>
      <c r="E140" s="109"/>
      <c r="F140" s="109"/>
    </row>
    <row r="141" spans="3:6" x14ac:dyDescent="0.2">
      <c r="C141" s="109"/>
      <c r="D141" s="109"/>
      <c r="E141" s="109"/>
      <c r="F141" s="109"/>
    </row>
    <row r="142" spans="3:6" x14ac:dyDescent="0.2">
      <c r="C142" s="109"/>
      <c r="D142" s="109"/>
      <c r="E142" s="109"/>
      <c r="F142" s="109"/>
    </row>
    <row r="143" spans="3:6" x14ac:dyDescent="0.2">
      <c r="C143" s="109"/>
      <c r="D143" s="109"/>
      <c r="E143" s="109"/>
      <c r="F143" s="109"/>
    </row>
    <row r="144" spans="3:6" x14ac:dyDescent="0.2">
      <c r="C144" s="109"/>
      <c r="D144" s="109"/>
      <c r="E144" s="109"/>
      <c r="F144" s="109"/>
    </row>
    <row r="145" spans="3:6" x14ac:dyDescent="0.2">
      <c r="C145" s="109"/>
      <c r="D145" s="109"/>
      <c r="E145" s="109"/>
      <c r="F145" s="109"/>
    </row>
    <row r="146" spans="3:6" x14ac:dyDescent="0.2">
      <c r="C146" s="109"/>
      <c r="D146" s="109"/>
      <c r="E146" s="109"/>
      <c r="F146" s="109"/>
    </row>
    <row r="147" spans="3:6" x14ac:dyDescent="0.2">
      <c r="C147" s="109"/>
      <c r="D147" s="109"/>
      <c r="E147" s="109"/>
      <c r="F147" s="109"/>
    </row>
    <row r="148" spans="3:6" x14ac:dyDescent="0.2">
      <c r="C148" s="109"/>
      <c r="D148" s="109"/>
      <c r="E148" s="109"/>
      <c r="F148" s="109"/>
    </row>
    <row r="149" spans="3:6" x14ac:dyDescent="0.2">
      <c r="C149" s="109"/>
      <c r="D149" s="109"/>
      <c r="E149" s="109"/>
      <c r="F149" s="109"/>
    </row>
    <row r="150" spans="3:6" x14ac:dyDescent="0.2">
      <c r="C150" s="109"/>
      <c r="D150" s="109"/>
      <c r="E150" s="109"/>
      <c r="F150" s="109"/>
    </row>
    <row r="151" spans="3:6" x14ac:dyDescent="0.2">
      <c r="C151" s="109"/>
      <c r="D151" s="109"/>
      <c r="E151" s="109"/>
      <c r="F151" s="109"/>
    </row>
    <row r="152" spans="3:6" x14ac:dyDescent="0.2">
      <c r="C152" s="109"/>
      <c r="D152" s="109"/>
      <c r="E152" s="109"/>
      <c r="F152" s="109"/>
    </row>
    <row r="153" spans="3:6" x14ac:dyDescent="0.2">
      <c r="C153" s="109"/>
      <c r="D153" s="109"/>
      <c r="E153" s="109"/>
      <c r="F153" s="109"/>
    </row>
    <row r="154" spans="3:6" x14ac:dyDescent="0.2">
      <c r="C154" s="109"/>
      <c r="D154" s="109"/>
      <c r="E154" s="109"/>
      <c r="F154" s="109"/>
    </row>
    <row r="155" spans="3:6" x14ac:dyDescent="0.2">
      <c r="C155" s="109"/>
      <c r="D155" s="109"/>
      <c r="E155" s="109"/>
      <c r="F155" s="109"/>
    </row>
    <row r="156" spans="3:6" x14ac:dyDescent="0.2">
      <c r="C156" s="109"/>
      <c r="D156" s="109"/>
      <c r="E156" s="109"/>
      <c r="F156" s="109"/>
    </row>
    <row r="157" spans="3:6" x14ac:dyDescent="0.2">
      <c r="C157" s="109"/>
      <c r="D157" s="109"/>
      <c r="E157" s="109"/>
      <c r="F157" s="109"/>
    </row>
    <row r="158" spans="3:6" x14ac:dyDescent="0.2">
      <c r="C158" s="109"/>
      <c r="D158" s="109"/>
      <c r="E158" s="109"/>
      <c r="F158" s="109"/>
    </row>
    <row r="159" spans="3:6" x14ac:dyDescent="0.2">
      <c r="C159" s="109"/>
      <c r="D159" s="109"/>
      <c r="E159" s="109"/>
      <c r="F159" s="109"/>
    </row>
    <row r="160" spans="3:6" x14ac:dyDescent="0.2">
      <c r="C160" s="109"/>
      <c r="D160" s="109"/>
      <c r="E160" s="109"/>
      <c r="F160" s="109"/>
    </row>
    <row r="161" spans="3:6" x14ac:dyDescent="0.2">
      <c r="C161" s="109"/>
      <c r="D161" s="109"/>
      <c r="E161" s="109"/>
      <c r="F161" s="109"/>
    </row>
    <row r="162" spans="3:6" x14ac:dyDescent="0.2">
      <c r="C162" s="109"/>
      <c r="D162" s="109"/>
      <c r="E162" s="109"/>
      <c r="F162" s="109"/>
    </row>
    <row r="163" spans="3:6" x14ac:dyDescent="0.2">
      <c r="C163" s="109"/>
      <c r="D163" s="109"/>
      <c r="E163" s="109"/>
      <c r="F163" s="109"/>
    </row>
    <row r="164" spans="3:6" x14ac:dyDescent="0.2">
      <c r="C164" s="109"/>
      <c r="D164" s="109"/>
      <c r="E164" s="109"/>
      <c r="F164" s="109"/>
    </row>
    <row r="165" spans="3:6" x14ac:dyDescent="0.2">
      <c r="C165" s="109"/>
      <c r="D165" s="109"/>
      <c r="E165" s="109"/>
      <c r="F165" s="109"/>
    </row>
    <row r="166" spans="3:6" x14ac:dyDescent="0.2">
      <c r="C166" s="109"/>
      <c r="D166" s="109"/>
      <c r="E166" s="109"/>
      <c r="F166" s="109"/>
    </row>
    <row r="167" spans="3:6" x14ac:dyDescent="0.2">
      <c r="C167" s="109"/>
      <c r="D167" s="109"/>
      <c r="E167" s="109"/>
      <c r="F167" s="109"/>
    </row>
    <row r="168" spans="3:6" x14ac:dyDescent="0.2">
      <c r="C168" s="109"/>
      <c r="D168" s="109"/>
      <c r="E168" s="109"/>
      <c r="F168" s="109"/>
    </row>
    <row r="169" spans="3:6" x14ac:dyDescent="0.2">
      <c r="C169" s="109"/>
      <c r="D169" s="109"/>
      <c r="E169" s="109"/>
      <c r="F169" s="109"/>
    </row>
    <row r="170" spans="3:6" x14ac:dyDescent="0.2">
      <c r="C170" s="109"/>
      <c r="D170" s="109"/>
      <c r="E170" s="109"/>
      <c r="F170" s="109"/>
    </row>
    <row r="171" spans="3:6" x14ac:dyDescent="0.2">
      <c r="C171" s="109"/>
      <c r="D171" s="109"/>
      <c r="E171" s="109"/>
      <c r="F171" s="109"/>
    </row>
    <row r="172" spans="3:6" x14ac:dyDescent="0.2">
      <c r="C172" s="109"/>
      <c r="D172" s="109"/>
      <c r="E172" s="109"/>
      <c r="F172" s="109"/>
    </row>
    <row r="173" spans="3:6" x14ac:dyDescent="0.2">
      <c r="C173" s="109"/>
      <c r="D173" s="109"/>
      <c r="E173" s="109"/>
      <c r="F173" s="109"/>
    </row>
    <row r="174" spans="3:6" x14ac:dyDescent="0.2">
      <c r="C174" s="109"/>
      <c r="D174" s="109"/>
      <c r="E174" s="109"/>
      <c r="F174" s="109"/>
    </row>
    <row r="175" spans="3:6" x14ac:dyDescent="0.2">
      <c r="C175" s="109"/>
      <c r="D175" s="109"/>
      <c r="E175" s="109"/>
      <c r="F175" s="109"/>
    </row>
    <row r="176" spans="3:6" x14ac:dyDescent="0.2">
      <c r="C176" s="109"/>
      <c r="D176" s="109"/>
      <c r="E176" s="109"/>
      <c r="F176" s="109"/>
    </row>
    <row r="177" spans="3:6" x14ac:dyDescent="0.2">
      <c r="C177" s="109"/>
      <c r="D177" s="109"/>
      <c r="E177" s="109"/>
      <c r="F177" s="109"/>
    </row>
    <row r="178" spans="3:6" x14ac:dyDescent="0.2">
      <c r="C178" s="109"/>
      <c r="D178" s="109"/>
      <c r="E178" s="109"/>
      <c r="F178" s="109"/>
    </row>
    <row r="179" spans="3:6" x14ac:dyDescent="0.2">
      <c r="C179" s="109"/>
      <c r="D179" s="109"/>
      <c r="E179" s="109"/>
      <c r="F179" s="109"/>
    </row>
    <row r="180" spans="3:6" x14ac:dyDescent="0.2">
      <c r="C180" s="109"/>
      <c r="D180" s="109"/>
      <c r="E180" s="109"/>
      <c r="F180" s="109"/>
    </row>
    <row r="181" spans="3:6" x14ac:dyDescent="0.2">
      <c r="C181" s="109"/>
      <c r="D181" s="109"/>
      <c r="E181" s="109"/>
      <c r="F181" s="109"/>
    </row>
    <row r="182" spans="3:6" x14ac:dyDescent="0.2">
      <c r="C182" s="109"/>
      <c r="D182" s="109"/>
      <c r="E182" s="109"/>
      <c r="F182" s="109"/>
    </row>
    <row r="183" spans="3:6" x14ac:dyDescent="0.2">
      <c r="C183" s="109"/>
      <c r="D183" s="109"/>
      <c r="E183" s="109"/>
      <c r="F183" s="109"/>
    </row>
    <row r="184" spans="3:6" x14ac:dyDescent="0.2">
      <c r="C184" s="109"/>
      <c r="D184" s="109"/>
      <c r="E184" s="109"/>
      <c r="F184" s="109"/>
    </row>
    <row r="185" spans="3:6" x14ac:dyDescent="0.2">
      <c r="C185" s="109"/>
      <c r="D185" s="109"/>
      <c r="E185" s="109"/>
      <c r="F185" s="109"/>
    </row>
    <row r="186" spans="3:6" x14ac:dyDescent="0.2">
      <c r="C186" s="109"/>
      <c r="D186" s="109"/>
      <c r="E186" s="109"/>
      <c r="F186" s="109"/>
    </row>
    <row r="187" spans="3:6" x14ac:dyDescent="0.2">
      <c r="C187" s="109"/>
      <c r="D187" s="109"/>
      <c r="E187" s="109"/>
      <c r="F187" s="109"/>
    </row>
    <row r="188" spans="3:6" x14ac:dyDescent="0.2">
      <c r="C188" s="109"/>
      <c r="D188" s="109"/>
      <c r="E188" s="109"/>
      <c r="F188" s="109"/>
    </row>
    <row r="189" spans="3:6" x14ac:dyDescent="0.2">
      <c r="C189" s="109"/>
      <c r="D189" s="109"/>
      <c r="E189" s="109"/>
      <c r="F189" s="109"/>
    </row>
    <row r="190" spans="3:6" x14ac:dyDescent="0.2">
      <c r="C190" s="109"/>
      <c r="D190" s="109"/>
      <c r="E190" s="109"/>
      <c r="F190" s="109"/>
    </row>
    <row r="191" spans="3:6" x14ac:dyDescent="0.2">
      <c r="C191" s="109"/>
      <c r="D191" s="109"/>
      <c r="E191" s="109"/>
      <c r="F191" s="109"/>
    </row>
    <row r="192" spans="3:6" x14ac:dyDescent="0.2">
      <c r="C192" s="109"/>
      <c r="D192" s="109"/>
      <c r="E192" s="109"/>
      <c r="F192" s="109"/>
    </row>
    <row r="193" spans="3:6" x14ac:dyDescent="0.2">
      <c r="C193" s="109"/>
      <c r="D193" s="109"/>
      <c r="E193" s="109"/>
      <c r="F193" s="109"/>
    </row>
    <row r="194" spans="3:6" x14ac:dyDescent="0.2">
      <c r="C194" s="109"/>
      <c r="D194" s="109"/>
      <c r="E194" s="109"/>
      <c r="F194" s="109"/>
    </row>
    <row r="195" spans="3:6" x14ac:dyDescent="0.2">
      <c r="C195" s="109"/>
      <c r="D195" s="109"/>
      <c r="E195" s="109"/>
      <c r="F195" s="109"/>
    </row>
    <row r="196" spans="3:6" x14ac:dyDescent="0.2">
      <c r="C196" s="109"/>
      <c r="D196" s="109"/>
      <c r="E196" s="109"/>
      <c r="F196" s="109"/>
    </row>
    <row r="197" spans="3:6" x14ac:dyDescent="0.2">
      <c r="C197" s="109"/>
      <c r="D197" s="109"/>
      <c r="E197" s="109"/>
      <c r="F197" s="109"/>
    </row>
    <row r="198" spans="3:6" x14ac:dyDescent="0.2">
      <c r="C198" s="109"/>
      <c r="D198" s="109"/>
      <c r="E198" s="109"/>
      <c r="F198" s="109"/>
    </row>
    <row r="199" spans="3:6" x14ac:dyDescent="0.2">
      <c r="C199" s="109"/>
      <c r="D199" s="109"/>
      <c r="E199" s="109"/>
      <c r="F199" s="109"/>
    </row>
    <row r="200" spans="3:6" x14ac:dyDescent="0.2">
      <c r="C200" s="109"/>
      <c r="D200" s="109"/>
      <c r="E200" s="109"/>
      <c r="F200" s="109"/>
    </row>
    <row r="201" spans="3:6" x14ac:dyDescent="0.2">
      <c r="C201" s="109"/>
      <c r="D201" s="109"/>
      <c r="E201" s="109"/>
      <c r="F201" s="109"/>
    </row>
    <row r="202" spans="3:6" x14ac:dyDescent="0.2">
      <c r="C202" s="109"/>
      <c r="D202" s="109"/>
      <c r="E202" s="109"/>
      <c r="F202" s="109"/>
    </row>
    <row r="203" spans="3:6" x14ac:dyDescent="0.2">
      <c r="C203" s="109"/>
      <c r="D203" s="109"/>
      <c r="E203" s="109"/>
      <c r="F203" s="109"/>
    </row>
    <row r="204" spans="3:6" x14ac:dyDescent="0.2">
      <c r="C204" s="109"/>
      <c r="D204" s="109"/>
      <c r="E204" s="109"/>
      <c r="F204" s="109"/>
    </row>
    <row r="205" spans="3:6" x14ac:dyDescent="0.2">
      <c r="C205" s="109"/>
      <c r="D205" s="109"/>
      <c r="E205" s="109"/>
      <c r="F205" s="109"/>
    </row>
    <row r="206" spans="3:6" x14ac:dyDescent="0.2">
      <c r="C206" s="109"/>
      <c r="D206" s="109"/>
      <c r="E206" s="109"/>
      <c r="F206" s="109"/>
    </row>
    <row r="207" spans="3:6" x14ac:dyDescent="0.2">
      <c r="C207" s="109"/>
      <c r="D207" s="109"/>
      <c r="E207" s="109"/>
      <c r="F207" s="109"/>
    </row>
    <row r="208" spans="3:6" x14ac:dyDescent="0.2">
      <c r="C208" s="109"/>
      <c r="D208" s="109"/>
      <c r="E208" s="109"/>
      <c r="F208" s="109"/>
    </row>
    <row r="209" spans="3:6" x14ac:dyDescent="0.2">
      <c r="C209" s="109"/>
      <c r="D209" s="109"/>
      <c r="E209" s="109"/>
      <c r="F209" s="109"/>
    </row>
    <row r="210" spans="3:6" x14ac:dyDescent="0.2">
      <c r="C210" s="109"/>
      <c r="D210" s="109"/>
      <c r="E210" s="109"/>
      <c r="F210" s="109"/>
    </row>
    <row r="211" spans="3:6" x14ac:dyDescent="0.2">
      <c r="C211" s="109"/>
      <c r="D211" s="109"/>
      <c r="E211" s="109"/>
      <c r="F211" s="109"/>
    </row>
    <row r="212" spans="3:6" x14ac:dyDescent="0.2">
      <c r="C212" s="109"/>
      <c r="D212" s="109"/>
      <c r="E212" s="109"/>
      <c r="F212" s="109"/>
    </row>
    <row r="213" spans="3:6" x14ac:dyDescent="0.2">
      <c r="C213" s="109"/>
      <c r="D213" s="109"/>
      <c r="E213" s="109"/>
      <c r="F213" s="109"/>
    </row>
    <row r="214" spans="3:6" x14ac:dyDescent="0.2">
      <c r="C214" s="109"/>
      <c r="D214" s="109"/>
      <c r="E214" s="109"/>
      <c r="F214" s="109"/>
    </row>
    <row r="215" spans="3:6" x14ac:dyDescent="0.2">
      <c r="C215" s="109"/>
      <c r="D215" s="109"/>
      <c r="E215" s="109"/>
      <c r="F215" s="109"/>
    </row>
    <row r="216" spans="3:6" x14ac:dyDescent="0.2">
      <c r="C216" s="109"/>
      <c r="D216" s="109"/>
      <c r="E216" s="109"/>
      <c r="F216" s="109"/>
    </row>
    <row r="217" spans="3:6" x14ac:dyDescent="0.2">
      <c r="C217" s="109"/>
      <c r="D217" s="109"/>
      <c r="E217" s="109"/>
      <c r="F217" s="109"/>
    </row>
    <row r="218" spans="3:6" x14ac:dyDescent="0.2">
      <c r="C218" s="109"/>
      <c r="D218" s="109"/>
      <c r="E218" s="109"/>
      <c r="F218" s="109"/>
    </row>
    <row r="219" spans="3:6" x14ac:dyDescent="0.2">
      <c r="C219" s="109"/>
      <c r="D219" s="109"/>
      <c r="E219" s="109"/>
      <c r="F219" s="109"/>
    </row>
    <row r="220" spans="3:6" x14ac:dyDescent="0.2">
      <c r="C220" s="109"/>
      <c r="D220" s="109"/>
      <c r="E220" s="109"/>
      <c r="F220" s="109"/>
    </row>
    <row r="221" spans="3:6" x14ac:dyDescent="0.2">
      <c r="C221" s="109"/>
      <c r="D221" s="109"/>
      <c r="E221" s="109"/>
      <c r="F221" s="109"/>
    </row>
    <row r="222" spans="3:6" x14ac:dyDescent="0.2">
      <c r="C222" s="109"/>
      <c r="D222" s="109"/>
      <c r="E222" s="109"/>
      <c r="F222" s="109"/>
    </row>
    <row r="223" spans="3:6" x14ac:dyDescent="0.2">
      <c r="C223" s="109"/>
      <c r="D223" s="109"/>
      <c r="E223" s="109"/>
      <c r="F223" s="109"/>
    </row>
    <row r="224" spans="3:6" x14ac:dyDescent="0.2">
      <c r="C224" s="109"/>
      <c r="D224" s="109"/>
      <c r="E224" s="109"/>
      <c r="F224" s="109"/>
    </row>
    <row r="225" spans="3:6" x14ac:dyDescent="0.2">
      <c r="C225" s="109"/>
      <c r="D225" s="109"/>
      <c r="E225" s="109"/>
      <c r="F225" s="109"/>
    </row>
    <row r="226" spans="3:6" x14ac:dyDescent="0.2">
      <c r="C226" s="109"/>
      <c r="D226" s="109"/>
      <c r="E226" s="109"/>
      <c r="F226" s="109"/>
    </row>
    <row r="227" spans="3:6" x14ac:dyDescent="0.2">
      <c r="C227" s="109"/>
      <c r="D227" s="109"/>
      <c r="E227" s="109"/>
      <c r="F227" s="109"/>
    </row>
    <row r="228" spans="3:6" x14ac:dyDescent="0.2">
      <c r="C228" s="109"/>
      <c r="D228" s="109"/>
      <c r="E228" s="109"/>
      <c r="F228" s="109"/>
    </row>
    <row r="229" spans="3:6" x14ac:dyDescent="0.2">
      <c r="C229" s="109"/>
      <c r="D229" s="109"/>
      <c r="E229" s="109"/>
      <c r="F229" s="109"/>
    </row>
    <row r="230" spans="3:6" x14ac:dyDescent="0.2">
      <c r="C230" s="109"/>
      <c r="D230" s="109"/>
      <c r="E230" s="109"/>
      <c r="F230" s="109"/>
    </row>
    <row r="231" spans="3:6" x14ac:dyDescent="0.2">
      <c r="C231" s="109"/>
      <c r="D231" s="109"/>
      <c r="E231" s="109"/>
      <c r="F231" s="109"/>
    </row>
    <row r="232" spans="3:6" x14ac:dyDescent="0.2">
      <c r="C232" s="109"/>
      <c r="D232" s="109"/>
      <c r="E232" s="109"/>
      <c r="F232" s="109"/>
    </row>
    <row r="233" spans="3:6" x14ac:dyDescent="0.2">
      <c r="C233" s="109"/>
      <c r="D233" s="109"/>
      <c r="E233" s="109"/>
      <c r="F233" s="109"/>
    </row>
    <row r="234" spans="3:6" x14ac:dyDescent="0.2">
      <c r="C234" s="109"/>
      <c r="D234" s="109"/>
      <c r="E234" s="109"/>
      <c r="F234" s="109"/>
    </row>
    <row r="235" spans="3:6" x14ac:dyDescent="0.2">
      <c r="C235" s="109"/>
      <c r="D235" s="109"/>
      <c r="E235" s="109"/>
      <c r="F235" s="109"/>
    </row>
    <row r="236" spans="3:6" x14ac:dyDescent="0.2">
      <c r="C236" s="109"/>
      <c r="D236" s="109"/>
      <c r="E236" s="109"/>
      <c r="F236" s="109"/>
    </row>
    <row r="237" spans="3:6" x14ac:dyDescent="0.2">
      <c r="C237" s="109"/>
      <c r="D237" s="109"/>
      <c r="E237" s="109"/>
      <c r="F237" s="109"/>
    </row>
    <row r="238" spans="3:6" x14ac:dyDescent="0.2">
      <c r="C238" s="109"/>
      <c r="D238" s="109"/>
      <c r="E238" s="109"/>
      <c r="F238" s="109"/>
    </row>
    <row r="239" spans="3:6" x14ac:dyDescent="0.2">
      <c r="C239" s="109"/>
      <c r="D239" s="109"/>
      <c r="E239" s="109"/>
      <c r="F239" s="109"/>
    </row>
    <row r="240" spans="3:6" x14ac:dyDescent="0.2">
      <c r="C240" s="109"/>
      <c r="D240" s="109"/>
      <c r="E240" s="109"/>
      <c r="F240" s="109"/>
    </row>
  </sheetData>
  <mergeCells count="351">
    <mergeCell ref="C20:D20"/>
    <mergeCell ref="E20:F20"/>
    <mergeCell ref="B21:H21"/>
    <mergeCell ref="C66:D66"/>
    <mergeCell ref="E66:F66"/>
    <mergeCell ref="B12:H12"/>
    <mergeCell ref="E84:F84"/>
    <mergeCell ref="C84:D84"/>
    <mergeCell ref="G71:G73"/>
    <mergeCell ref="H71:H73"/>
    <mergeCell ref="B69:H69"/>
    <mergeCell ref="C67:D67"/>
    <mergeCell ref="E67:F67"/>
    <mergeCell ref="E71:F73"/>
    <mergeCell ref="C71:D73"/>
    <mergeCell ref="B79:H79"/>
    <mergeCell ref="B74:H74"/>
    <mergeCell ref="B71:B73"/>
    <mergeCell ref="C80:D80"/>
    <mergeCell ref="E80:F80"/>
    <mergeCell ref="B85:H85"/>
    <mergeCell ref="E78:F78"/>
    <mergeCell ref="C78:D78"/>
    <mergeCell ref="C75:D75"/>
    <mergeCell ref="E75:F75"/>
    <mergeCell ref="E76:F76"/>
    <mergeCell ref="C76:D76"/>
    <mergeCell ref="E81:F81"/>
    <mergeCell ref="C81:D81"/>
    <mergeCell ref="E83:F83"/>
    <mergeCell ref="C83:D83"/>
    <mergeCell ref="C240:D240"/>
    <mergeCell ref="E240:F240"/>
    <mergeCell ref="C77:D77"/>
    <mergeCell ref="E77:F77"/>
    <mergeCell ref="C237:D237"/>
    <mergeCell ref="E237:F237"/>
    <mergeCell ref="C238:D238"/>
    <mergeCell ref="E238:F238"/>
    <mergeCell ref="C239:D239"/>
    <mergeCell ref="E239:F239"/>
    <mergeCell ref="C234:D234"/>
    <mergeCell ref="E234:F234"/>
    <mergeCell ref="C235:D235"/>
    <mergeCell ref="E235:F235"/>
    <mergeCell ref="C236:D236"/>
    <mergeCell ref="E236:F236"/>
    <mergeCell ref="C231:D231"/>
    <mergeCell ref="E231:F231"/>
    <mergeCell ref="C232:D232"/>
    <mergeCell ref="E232:F232"/>
    <mergeCell ref="C233:D233"/>
    <mergeCell ref="E233:F233"/>
    <mergeCell ref="C228:D228"/>
    <mergeCell ref="E228:F228"/>
    <mergeCell ref="C229:D229"/>
    <mergeCell ref="E229:F229"/>
    <mergeCell ref="C230:D230"/>
    <mergeCell ref="E230:F230"/>
    <mergeCell ref="C225:D225"/>
    <mergeCell ref="E225:F225"/>
    <mergeCell ref="C226:D226"/>
    <mergeCell ref="E226:F226"/>
    <mergeCell ref="C227:D227"/>
    <mergeCell ref="E227:F227"/>
    <mergeCell ref="C222:D222"/>
    <mergeCell ref="E222:F222"/>
    <mergeCell ref="C223:D223"/>
    <mergeCell ref="E223:F223"/>
    <mergeCell ref="C224:D224"/>
    <mergeCell ref="E224:F224"/>
    <mergeCell ref="C219:D219"/>
    <mergeCell ref="E219:F219"/>
    <mergeCell ref="C220:D220"/>
    <mergeCell ref="E220:F220"/>
    <mergeCell ref="C221:D221"/>
    <mergeCell ref="E221:F221"/>
    <mergeCell ref="C216:D216"/>
    <mergeCell ref="E216:F216"/>
    <mergeCell ref="C217:D217"/>
    <mergeCell ref="E217:F217"/>
    <mergeCell ref="C218:D218"/>
    <mergeCell ref="E218:F218"/>
    <mergeCell ref="C213:D213"/>
    <mergeCell ref="E213:F213"/>
    <mergeCell ref="C214:D214"/>
    <mergeCell ref="E214:F214"/>
    <mergeCell ref="C215:D215"/>
    <mergeCell ref="E215:F215"/>
    <mergeCell ref="C210:D210"/>
    <mergeCell ref="E210:F210"/>
    <mergeCell ref="C211:D211"/>
    <mergeCell ref="E211:F211"/>
    <mergeCell ref="C212:D212"/>
    <mergeCell ref="E212:F212"/>
    <mergeCell ref="C207:D207"/>
    <mergeCell ref="E207:F207"/>
    <mergeCell ref="C208:D208"/>
    <mergeCell ref="E208:F208"/>
    <mergeCell ref="C209:D209"/>
    <mergeCell ref="E209:F209"/>
    <mergeCell ref="C204:D204"/>
    <mergeCell ref="E204:F204"/>
    <mergeCell ref="C205:D205"/>
    <mergeCell ref="E205:F205"/>
    <mergeCell ref="C206:D206"/>
    <mergeCell ref="E206:F206"/>
    <mergeCell ref="C201:D201"/>
    <mergeCell ref="E201:F201"/>
    <mergeCell ref="C202:D202"/>
    <mergeCell ref="E202:F202"/>
    <mergeCell ref="C203:D203"/>
    <mergeCell ref="E203:F203"/>
    <mergeCell ref="C198:D198"/>
    <mergeCell ref="E198:F198"/>
    <mergeCell ref="C199:D199"/>
    <mergeCell ref="E199:F199"/>
    <mergeCell ref="C200:D200"/>
    <mergeCell ref="E200:F200"/>
    <mergeCell ref="C195:D195"/>
    <mergeCell ref="E195:F195"/>
    <mergeCell ref="C196:D196"/>
    <mergeCell ref="E196:F196"/>
    <mergeCell ref="C197:D197"/>
    <mergeCell ref="E197:F197"/>
    <mergeCell ref="C192:D192"/>
    <mergeCell ref="E192:F192"/>
    <mergeCell ref="C193:D193"/>
    <mergeCell ref="E193:F193"/>
    <mergeCell ref="C194:D194"/>
    <mergeCell ref="E194:F194"/>
    <mergeCell ref="C189:D189"/>
    <mergeCell ref="E189:F189"/>
    <mergeCell ref="C190:D190"/>
    <mergeCell ref="E190:F190"/>
    <mergeCell ref="C191:D191"/>
    <mergeCell ref="E191:F191"/>
    <mergeCell ref="C186:D186"/>
    <mergeCell ref="E186:F186"/>
    <mergeCell ref="C187:D187"/>
    <mergeCell ref="E187:F187"/>
    <mergeCell ref="C188:D188"/>
    <mergeCell ref="E188:F188"/>
    <mergeCell ref="C183:D183"/>
    <mergeCell ref="E183:F183"/>
    <mergeCell ref="C184:D184"/>
    <mergeCell ref="E184:F184"/>
    <mergeCell ref="C185:D185"/>
    <mergeCell ref="E185:F185"/>
    <mergeCell ref="C180:D180"/>
    <mergeCell ref="E180:F180"/>
    <mergeCell ref="C181:D181"/>
    <mergeCell ref="E181:F181"/>
    <mergeCell ref="C182:D182"/>
    <mergeCell ref="E182:F182"/>
    <mergeCell ref="C177:D177"/>
    <mergeCell ref="E177:F177"/>
    <mergeCell ref="C178:D178"/>
    <mergeCell ref="E178:F178"/>
    <mergeCell ref="C179:D179"/>
    <mergeCell ref="E179:F179"/>
    <mergeCell ref="C174:D174"/>
    <mergeCell ref="E174:F174"/>
    <mergeCell ref="C175:D175"/>
    <mergeCell ref="E175:F175"/>
    <mergeCell ref="C176:D176"/>
    <mergeCell ref="E176:F176"/>
    <mergeCell ref="C171:D171"/>
    <mergeCell ref="E171:F171"/>
    <mergeCell ref="C172:D172"/>
    <mergeCell ref="E172:F172"/>
    <mergeCell ref="C173:D173"/>
    <mergeCell ref="E173:F173"/>
    <mergeCell ref="C168:D168"/>
    <mergeCell ref="E168:F168"/>
    <mergeCell ref="C169:D169"/>
    <mergeCell ref="E169:F169"/>
    <mergeCell ref="C170:D170"/>
    <mergeCell ref="E170:F170"/>
    <mergeCell ref="C165:D165"/>
    <mergeCell ref="E165:F165"/>
    <mergeCell ref="C166:D166"/>
    <mergeCell ref="E166:F166"/>
    <mergeCell ref="C167:D167"/>
    <mergeCell ref="E167:F167"/>
    <mergeCell ref="C162:D162"/>
    <mergeCell ref="E162:F162"/>
    <mergeCell ref="C163:D163"/>
    <mergeCell ref="E163:F163"/>
    <mergeCell ref="C164:D164"/>
    <mergeCell ref="E164:F164"/>
    <mergeCell ref="C159:D159"/>
    <mergeCell ref="E159:F159"/>
    <mergeCell ref="C160:D160"/>
    <mergeCell ref="E160:F160"/>
    <mergeCell ref="C161:D161"/>
    <mergeCell ref="E161:F161"/>
    <mergeCell ref="C156:D156"/>
    <mergeCell ref="E156:F156"/>
    <mergeCell ref="C157:D157"/>
    <mergeCell ref="E157:F157"/>
    <mergeCell ref="C158:D158"/>
    <mergeCell ref="E158:F158"/>
    <mergeCell ref="C153:D153"/>
    <mergeCell ref="E153:F153"/>
    <mergeCell ref="C154:D154"/>
    <mergeCell ref="E154:F154"/>
    <mergeCell ref="C155:D155"/>
    <mergeCell ref="E155:F155"/>
    <mergeCell ref="C150:D150"/>
    <mergeCell ref="E150:F150"/>
    <mergeCell ref="C151:D151"/>
    <mergeCell ref="E151:F151"/>
    <mergeCell ref="C152:D152"/>
    <mergeCell ref="E152:F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C141:D141"/>
    <mergeCell ref="E141:F141"/>
    <mergeCell ref="C142:D142"/>
    <mergeCell ref="E142:F142"/>
    <mergeCell ref="C143:D143"/>
    <mergeCell ref="E143:F143"/>
    <mergeCell ref="C138:D138"/>
    <mergeCell ref="E138:F138"/>
    <mergeCell ref="C139:D139"/>
    <mergeCell ref="E139:F139"/>
    <mergeCell ref="C140:D140"/>
    <mergeCell ref="E140:F140"/>
    <mergeCell ref="C135:D135"/>
    <mergeCell ref="E135:F135"/>
    <mergeCell ref="C136:D136"/>
    <mergeCell ref="E136:F136"/>
    <mergeCell ref="C137:D137"/>
    <mergeCell ref="E137:F137"/>
    <mergeCell ref="C132:D132"/>
    <mergeCell ref="E132:F132"/>
    <mergeCell ref="C133:D133"/>
    <mergeCell ref="E133:F133"/>
    <mergeCell ref="C134:D134"/>
    <mergeCell ref="E134:F134"/>
    <mergeCell ref="C129:D129"/>
    <mergeCell ref="E129:F129"/>
    <mergeCell ref="C130:D130"/>
    <mergeCell ref="E130:F130"/>
    <mergeCell ref="C131:D131"/>
    <mergeCell ref="E131:F131"/>
    <mergeCell ref="C126:D126"/>
    <mergeCell ref="E126:F126"/>
    <mergeCell ref="C127:D127"/>
    <mergeCell ref="E127:F127"/>
    <mergeCell ref="C128:D128"/>
    <mergeCell ref="E128:F128"/>
    <mergeCell ref="C123:D123"/>
    <mergeCell ref="E123:F123"/>
    <mergeCell ref="C124:D124"/>
    <mergeCell ref="E124:F124"/>
    <mergeCell ref="C125:D125"/>
    <mergeCell ref="E125:F125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C111:D111"/>
    <mergeCell ref="E111:F111"/>
    <mergeCell ref="C112:D112"/>
    <mergeCell ref="E112:F112"/>
    <mergeCell ref="C113:D113"/>
    <mergeCell ref="E113:F113"/>
    <mergeCell ref="C108:D108"/>
    <mergeCell ref="E108:F108"/>
    <mergeCell ref="C109:D109"/>
    <mergeCell ref="E109:F109"/>
    <mergeCell ref="C110:D110"/>
    <mergeCell ref="E110:F110"/>
    <mergeCell ref="C105:D105"/>
    <mergeCell ref="E105:F105"/>
    <mergeCell ref="C106:D106"/>
    <mergeCell ref="E106:F106"/>
    <mergeCell ref="C107:D107"/>
    <mergeCell ref="E107:F107"/>
    <mergeCell ref="C103:D103"/>
    <mergeCell ref="E103:F103"/>
    <mergeCell ref="C104:D104"/>
    <mergeCell ref="E104:F104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96:D96"/>
    <mergeCell ref="E96:F96"/>
    <mergeCell ref="C97:D97"/>
    <mergeCell ref="E97:F97"/>
    <mergeCell ref="C98:D98"/>
    <mergeCell ref="E98:F98"/>
    <mergeCell ref="C94:D94"/>
    <mergeCell ref="E94:F94"/>
    <mergeCell ref="C95:D95"/>
    <mergeCell ref="E95:F95"/>
    <mergeCell ref="B2:H2"/>
    <mergeCell ref="B91:B93"/>
    <mergeCell ref="C91:D93"/>
    <mergeCell ref="H91:H93"/>
    <mergeCell ref="G91:G93"/>
    <mergeCell ref="E91:F93"/>
    <mergeCell ref="C82:D82"/>
    <mergeCell ref="E82:F82"/>
    <mergeCell ref="B7:H7"/>
    <mergeCell ref="C11:D11"/>
    <mergeCell ref="E11:F11"/>
    <mergeCell ref="B4:B6"/>
    <mergeCell ref="C4:D5"/>
    <mergeCell ref="E4:F5"/>
    <mergeCell ref="G4:G6"/>
    <mergeCell ref="H4:H6"/>
    <mergeCell ref="C89:D89"/>
    <mergeCell ref="E89:F89"/>
    <mergeCell ref="C87:D87"/>
    <mergeCell ref="E87:F87"/>
    <mergeCell ref="C88:D88"/>
    <mergeCell ref="E88:F88"/>
    <mergeCell ref="C86:D86"/>
    <mergeCell ref="E86:F8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39CB8-AF4E-4D66-925B-E98AC6886A93}">
  <dimension ref="B2:F6"/>
  <sheetViews>
    <sheetView workbookViewId="0">
      <selection activeCell="F37" sqref="F37"/>
    </sheetView>
  </sheetViews>
  <sheetFormatPr defaultRowHeight="12.75" x14ac:dyDescent="0.2"/>
  <cols>
    <col min="1" max="1" width="9.140625" style="1"/>
    <col min="2" max="3" width="6.85546875" style="1" bestFit="1" customWidth="1"/>
    <col min="4" max="4" width="13.5703125" style="1" bestFit="1" customWidth="1"/>
    <col min="5" max="5" width="16.140625" style="1" bestFit="1" customWidth="1"/>
    <col min="6" max="6" width="20" style="1" bestFit="1" customWidth="1"/>
    <col min="7" max="16384" width="9.140625" style="1"/>
  </cols>
  <sheetData>
    <row r="2" spans="2:6" x14ac:dyDescent="0.2">
      <c r="B2" s="89" t="s">
        <v>791</v>
      </c>
      <c r="C2" s="89"/>
      <c r="D2" s="89"/>
      <c r="E2" s="89"/>
      <c r="F2" s="89"/>
    </row>
    <row r="4" spans="2:6" x14ac:dyDescent="0.2">
      <c r="B4" s="108" t="s">
        <v>218</v>
      </c>
      <c r="C4" s="108" t="s">
        <v>149</v>
      </c>
      <c r="D4" s="107" t="s">
        <v>219</v>
      </c>
      <c r="E4" s="107"/>
      <c r="F4" s="107" t="s">
        <v>222</v>
      </c>
    </row>
    <row r="5" spans="2:6" x14ac:dyDescent="0.2">
      <c r="B5" s="107"/>
      <c r="C5" s="107"/>
      <c r="D5" s="14" t="s">
        <v>220</v>
      </c>
      <c r="E5" s="14" t="s">
        <v>221</v>
      </c>
      <c r="F5" s="107"/>
    </row>
    <row r="6" spans="2:6" x14ac:dyDescent="0.2">
      <c r="B6" s="3" t="s">
        <v>223</v>
      </c>
      <c r="C6" s="3">
        <v>330</v>
      </c>
      <c r="D6" s="3">
        <v>60</v>
      </c>
      <c r="E6" s="3">
        <v>6</v>
      </c>
      <c r="F6" s="3" t="s">
        <v>224</v>
      </c>
    </row>
  </sheetData>
  <mergeCells count="5">
    <mergeCell ref="B4:B5"/>
    <mergeCell ref="C4:C5"/>
    <mergeCell ref="D4:E4"/>
    <mergeCell ref="F4:F5"/>
    <mergeCell ref="B2:F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1186F-07C8-46B2-BD59-D03C890CCE18}">
  <dimension ref="B2:I39"/>
  <sheetViews>
    <sheetView workbookViewId="0">
      <selection activeCell="L39" sqref="L39"/>
    </sheetView>
  </sheetViews>
  <sheetFormatPr defaultRowHeight="12.75" x14ac:dyDescent="0.2"/>
  <cols>
    <col min="1" max="8" width="9.140625" style="1"/>
    <col min="9" max="9" width="14" style="1" customWidth="1"/>
    <col min="10" max="16384" width="9.140625" style="1"/>
  </cols>
  <sheetData>
    <row r="2" spans="2:9" x14ac:dyDescent="0.2">
      <c r="B2" s="89" t="s">
        <v>904</v>
      </c>
      <c r="C2" s="89"/>
      <c r="D2" s="89"/>
      <c r="E2" s="89"/>
      <c r="F2" s="89"/>
      <c r="G2" s="89"/>
      <c r="H2" s="89"/>
      <c r="I2" s="89"/>
    </row>
    <row r="4" spans="2:9" ht="12.75" customHeight="1" x14ac:dyDescent="0.2">
      <c r="B4" s="108" t="s">
        <v>195</v>
      </c>
      <c r="C4" s="108" t="s">
        <v>215</v>
      </c>
      <c r="D4" s="107"/>
      <c r="E4" s="108" t="s">
        <v>216</v>
      </c>
      <c r="F4" s="107"/>
      <c r="G4" s="108" t="s">
        <v>217</v>
      </c>
      <c r="H4" s="107"/>
      <c r="I4" s="108" t="s">
        <v>198</v>
      </c>
    </row>
    <row r="5" spans="2:9" x14ac:dyDescent="0.2">
      <c r="B5" s="107"/>
      <c r="C5" s="107"/>
      <c r="D5" s="107"/>
      <c r="E5" s="107"/>
      <c r="F5" s="107"/>
      <c r="G5" s="107"/>
      <c r="H5" s="107"/>
      <c r="I5" s="107"/>
    </row>
    <row r="6" spans="2:9" x14ac:dyDescent="0.2">
      <c r="B6" s="107"/>
      <c r="C6" s="14" t="s">
        <v>196</v>
      </c>
      <c r="D6" s="14" t="s">
        <v>197</v>
      </c>
      <c r="E6" s="14" t="s">
        <v>196</v>
      </c>
      <c r="F6" s="14" t="s">
        <v>197</v>
      </c>
      <c r="G6" s="14" t="s">
        <v>196</v>
      </c>
      <c r="H6" s="14" t="s">
        <v>197</v>
      </c>
      <c r="I6" s="107"/>
    </row>
    <row r="7" spans="2:9" x14ac:dyDescent="0.2">
      <c r="B7" s="10">
        <v>201</v>
      </c>
      <c r="C7" s="10"/>
      <c r="D7" s="10">
        <v>447</v>
      </c>
      <c r="E7" s="10"/>
      <c r="F7" s="10">
        <v>4</v>
      </c>
      <c r="G7" s="44"/>
      <c r="H7" s="44" t="s">
        <v>204</v>
      </c>
      <c r="I7" s="11">
        <f>D7*F7*0.35</f>
        <v>625.79999999999995</v>
      </c>
    </row>
    <row r="8" spans="2:9" x14ac:dyDescent="0.2">
      <c r="B8" s="3">
        <v>303</v>
      </c>
      <c r="C8" s="3"/>
      <c r="D8" s="3">
        <v>263</v>
      </c>
      <c r="E8" s="3"/>
      <c r="F8" s="3">
        <v>3</v>
      </c>
      <c r="G8" s="3"/>
      <c r="H8" s="3" t="s">
        <v>204</v>
      </c>
      <c r="I8" s="11">
        <f>D8*F8*0.35</f>
        <v>276.14999999999998</v>
      </c>
    </row>
    <row r="9" spans="2:9" x14ac:dyDescent="0.2">
      <c r="B9" s="3">
        <v>304</v>
      </c>
      <c r="C9" s="3">
        <v>792</v>
      </c>
      <c r="D9" s="3"/>
      <c r="E9" s="3">
        <v>3</v>
      </c>
      <c r="F9" s="3"/>
      <c r="G9" s="3" t="s">
        <v>204</v>
      </c>
      <c r="H9" s="3"/>
      <c r="I9" s="11">
        <f>C9*E9*0.35</f>
        <v>831.59999999999991</v>
      </c>
    </row>
    <row r="10" spans="2:9" x14ac:dyDescent="0.2">
      <c r="B10" s="3">
        <v>307</v>
      </c>
      <c r="C10" s="3"/>
      <c r="D10" s="3">
        <v>365</v>
      </c>
      <c r="E10" s="3"/>
      <c r="F10" s="3">
        <v>2</v>
      </c>
      <c r="G10" s="3"/>
      <c r="H10" s="3" t="s">
        <v>204</v>
      </c>
      <c r="I10" s="11">
        <f>D10*F10*0.35</f>
        <v>255.49999999999997</v>
      </c>
    </row>
    <row r="11" spans="2:9" x14ac:dyDescent="0.2">
      <c r="B11" s="3">
        <v>308</v>
      </c>
      <c r="C11" s="3"/>
      <c r="D11" s="3">
        <v>154</v>
      </c>
      <c r="E11" s="3"/>
      <c r="F11" s="3">
        <v>3</v>
      </c>
      <c r="G11" s="3"/>
      <c r="H11" s="3" t="s">
        <v>204</v>
      </c>
      <c r="I11" s="11">
        <f>D11*F11*0.35</f>
        <v>161.69999999999999</v>
      </c>
    </row>
    <row r="12" spans="2:9" x14ac:dyDescent="0.2">
      <c r="B12" s="3">
        <v>309</v>
      </c>
      <c r="C12" s="3"/>
      <c r="D12" s="3">
        <v>168</v>
      </c>
      <c r="E12" s="3"/>
      <c r="F12" s="3">
        <v>3</v>
      </c>
      <c r="G12" s="3"/>
      <c r="H12" s="3" t="s">
        <v>204</v>
      </c>
      <c r="I12" s="11">
        <f>D12*F12*0.35</f>
        <v>176.39999999999998</v>
      </c>
    </row>
    <row r="13" spans="2:9" x14ac:dyDescent="0.2">
      <c r="B13" s="3">
        <v>318</v>
      </c>
      <c r="C13" s="3">
        <v>158</v>
      </c>
      <c r="D13" s="3">
        <v>158</v>
      </c>
      <c r="E13" s="3">
        <v>2</v>
      </c>
      <c r="F13" s="3">
        <v>2</v>
      </c>
      <c r="G13" s="3" t="s">
        <v>204</v>
      </c>
      <c r="H13" s="3" t="s">
        <v>204</v>
      </c>
      <c r="I13" s="11">
        <f>SUM(C13:D13)*2*0.35</f>
        <v>221.2</v>
      </c>
    </row>
    <row r="14" spans="2:9" x14ac:dyDescent="0.2">
      <c r="B14" s="3">
        <v>319</v>
      </c>
      <c r="C14" s="3">
        <v>107</v>
      </c>
      <c r="D14" s="3">
        <v>108</v>
      </c>
      <c r="E14" s="3">
        <v>2</v>
      </c>
      <c r="F14" s="3">
        <v>2</v>
      </c>
      <c r="G14" s="3" t="s">
        <v>204</v>
      </c>
      <c r="H14" s="3" t="s">
        <v>204</v>
      </c>
      <c r="I14" s="11">
        <f>SUM(C14:D14)*2*0.35</f>
        <v>150.5</v>
      </c>
    </row>
    <row r="15" spans="2:9" x14ac:dyDescent="0.2">
      <c r="B15" s="3">
        <v>322</v>
      </c>
      <c r="C15" s="3"/>
      <c r="D15" s="3">
        <v>263</v>
      </c>
      <c r="E15" s="3"/>
      <c r="F15" s="3">
        <v>4</v>
      </c>
      <c r="G15" s="3"/>
      <c r="H15" s="3" t="s">
        <v>204</v>
      </c>
      <c r="I15" s="11">
        <f>D15*F15*0.35</f>
        <v>368.2</v>
      </c>
    </row>
    <row r="16" spans="2:9" x14ac:dyDescent="0.2">
      <c r="B16" s="3">
        <v>323</v>
      </c>
      <c r="C16" s="3">
        <v>116</v>
      </c>
      <c r="D16" s="3"/>
      <c r="E16" s="3">
        <v>3</v>
      </c>
      <c r="F16" s="3"/>
      <c r="G16" s="3" t="s">
        <v>204</v>
      </c>
      <c r="H16" s="3"/>
      <c r="I16" s="11">
        <f>C16*E16*0.35</f>
        <v>121.8</v>
      </c>
    </row>
    <row r="17" spans="2:9" x14ac:dyDescent="0.2">
      <c r="B17" s="3">
        <v>324</v>
      </c>
      <c r="C17" s="3">
        <v>204</v>
      </c>
      <c r="D17" s="3"/>
      <c r="E17" s="3">
        <v>3</v>
      </c>
      <c r="F17" s="3"/>
      <c r="G17" s="3" t="s">
        <v>204</v>
      </c>
      <c r="H17" s="3"/>
      <c r="I17" s="11">
        <f>C17*E17*0.35</f>
        <v>214.2</v>
      </c>
    </row>
    <row r="18" spans="2:9" x14ac:dyDescent="0.2">
      <c r="B18" s="3">
        <v>325</v>
      </c>
      <c r="C18" s="3"/>
      <c r="D18" s="3">
        <v>205</v>
      </c>
      <c r="E18" s="3"/>
      <c r="F18" s="3">
        <v>3</v>
      </c>
      <c r="G18" s="3"/>
      <c r="H18" s="3" t="s">
        <v>204</v>
      </c>
      <c r="I18" s="11">
        <f t="shared" ref="I18:I23" si="0">D18*F18*0.35</f>
        <v>215.25</v>
      </c>
    </row>
    <row r="19" spans="2:9" x14ac:dyDescent="0.2">
      <c r="B19" s="3">
        <v>326</v>
      </c>
      <c r="C19" s="3"/>
      <c r="D19" s="3">
        <v>220</v>
      </c>
      <c r="E19" s="3" t="s">
        <v>40</v>
      </c>
      <c r="F19" s="3">
        <v>3</v>
      </c>
      <c r="G19" s="3"/>
      <c r="H19" s="3" t="s">
        <v>204</v>
      </c>
      <c r="I19" s="11">
        <f t="shared" si="0"/>
        <v>230.99999999999997</v>
      </c>
    </row>
    <row r="20" spans="2:9" x14ac:dyDescent="0.2">
      <c r="B20" s="3">
        <v>327</v>
      </c>
      <c r="C20" s="3"/>
      <c r="D20" s="3">
        <v>215</v>
      </c>
      <c r="E20" s="3"/>
      <c r="F20" s="3">
        <v>4</v>
      </c>
      <c r="G20" s="3"/>
      <c r="H20" s="3" t="s">
        <v>204</v>
      </c>
      <c r="I20" s="11">
        <f t="shared" si="0"/>
        <v>301</v>
      </c>
    </row>
    <row r="21" spans="2:9" x14ac:dyDescent="0.2">
      <c r="B21" s="3">
        <v>328</v>
      </c>
      <c r="C21" s="3"/>
      <c r="D21" s="3">
        <v>356</v>
      </c>
      <c r="E21" s="3"/>
      <c r="F21" s="3">
        <v>4</v>
      </c>
      <c r="G21" s="3"/>
      <c r="H21" s="3" t="s">
        <v>204</v>
      </c>
      <c r="I21" s="11">
        <f t="shared" si="0"/>
        <v>498.4</v>
      </c>
    </row>
    <row r="22" spans="2:9" x14ac:dyDescent="0.2">
      <c r="B22" s="3">
        <v>329</v>
      </c>
      <c r="C22" s="3"/>
      <c r="D22" s="3">
        <v>278</v>
      </c>
      <c r="E22" s="3"/>
      <c r="F22" s="3">
        <v>4</v>
      </c>
      <c r="G22" s="3"/>
      <c r="H22" s="3" t="s">
        <v>204</v>
      </c>
      <c r="I22" s="11">
        <f t="shared" si="0"/>
        <v>389.2</v>
      </c>
    </row>
    <row r="23" spans="2:9" x14ac:dyDescent="0.2">
      <c r="B23" s="9">
        <v>330</v>
      </c>
      <c r="C23" s="3"/>
      <c r="D23" s="3">
        <v>411</v>
      </c>
      <c r="E23" s="3"/>
      <c r="F23" s="3">
        <v>4</v>
      </c>
      <c r="G23" s="3"/>
      <c r="H23" s="3" t="s">
        <v>204</v>
      </c>
      <c r="I23" s="11">
        <f t="shared" si="0"/>
        <v>575.4</v>
      </c>
    </row>
    <row r="24" spans="2:9" x14ac:dyDescent="0.2">
      <c r="B24" s="3">
        <v>332</v>
      </c>
      <c r="C24" s="3"/>
      <c r="D24" s="3">
        <v>182</v>
      </c>
      <c r="E24" s="3"/>
      <c r="F24" s="3">
        <v>3</v>
      </c>
      <c r="G24" s="3"/>
      <c r="H24" s="3" t="s">
        <v>208</v>
      </c>
      <c r="I24" s="11">
        <f>D24*F24*0.75</f>
        <v>409.5</v>
      </c>
    </row>
    <row r="25" spans="2:9" x14ac:dyDescent="0.2">
      <c r="B25" s="3">
        <v>333</v>
      </c>
      <c r="C25" s="3">
        <v>356</v>
      </c>
      <c r="D25" s="3"/>
      <c r="E25" s="3">
        <v>3</v>
      </c>
      <c r="F25" s="3"/>
      <c r="G25" s="3" t="s">
        <v>204</v>
      </c>
      <c r="H25" s="3"/>
      <c r="I25" s="11">
        <f>C25*E25*0.35</f>
        <v>373.79999999999995</v>
      </c>
    </row>
    <row r="26" spans="2:9" x14ac:dyDescent="0.2">
      <c r="B26" s="3">
        <v>334</v>
      </c>
      <c r="C26" s="3">
        <v>512</v>
      </c>
      <c r="D26" s="3"/>
      <c r="E26" s="3">
        <v>3</v>
      </c>
      <c r="F26" s="3"/>
      <c r="G26" s="3" t="s">
        <v>204</v>
      </c>
      <c r="H26" s="3"/>
      <c r="I26" s="11">
        <f>C26*E26*0.35</f>
        <v>537.59999999999991</v>
      </c>
    </row>
    <row r="27" spans="2:9" x14ac:dyDescent="0.2">
      <c r="B27" s="3">
        <v>335</v>
      </c>
      <c r="C27" s="3">
        <v>517</v>
      </c>
      <c r="D27" s="3"/>
      <c r="E27" s="3">
        <v>3</v>
      </c>
      <c r="F27" s="3"/>
      <c r="G27" s="3" t="s">
        <v>204</v>
      </c>
      <c r="H27" s="3"/>
      <c r="I27" s="11">
        <f>C27*E27*0.35</f>
        <v>542.84999999999991</v>
      </c>
    </row>
    <row r="28" spans="2:9" x14ac:dyDescent="0.2">
      <c r="B28" s="3">
        <v>336</v>
      </c>
      <c r="C28" s="3">
        <v>515</v>
      </c>
      <c r="D28" s="3"/>
      <c r="E28" s="3">
        <v>3</v>
      </c>
      <c r="F28" s="3"/>
      <c r="G28" s="3" t="s">
        <v>204</v>
      </c>
      <c r="H28" s="3"/>
      <c r="I28" s="11">
        <f>C28*E28*0.35</f>
        <v>540.75</v>
      </c>
    </row>
    <row r="29" spans="2:9" x14ac:dyDescent="0.2">
      <c r="B29" s="9">
        <v>337</v>
      </c>
      <c r="C29" s="3">
        <v>514</v>
      </c>
      <c r="D29" s="3">
        <v>576</v>
      </c>
      <c r="E29" s="3">
        <v>3</v>
      </c>
      <c r="F29" s="3">
        <v>3</v>
      </c>
      <c r="G29" s="3" t="s">
        <v>204</v>
      </c>
      <c r="H29" s="3" t="s">
        <v>204</v>
      </c>
      <c r="I29" s="11">
        <f>SUM(C29:D29)*3*0.35</f>
        <v>1144.5</v>
      </c>
    </row>
    <row r="30" spans="2:9" x14ac:dyDescent="0.2">
      <c r="B30" s="3">
        <v>339</v>
      </c>
      <c r="C30" s="3"/>
      <c r="D30" s="3">
        <v>440</v>
      </c>
      <c r="E30" s="3"/>
      <c r="F30" s="3">
        <v>3</v>
      </c>
      <c r="G30" s="3"/>
      <c r="H30" s="3" t="s">
        <v>204</v>
      </c>
      <c r="I30" s="11">
        <f>D30*F30*0.35</f>
        <v>461.99999999999994</v>
      </c>
    </row>
    <row r="31" spans="2:9" x14ac:dyDescent="0.2">
      <c r="B31" s="3">
        <v>341</v>
      </c>
      <c r="C31" s="3">
        <v>61</v>
      </c>
      <c r="D31" s="3"/>
      <c r="E31" s="3">
        <v>2</v>
      </c>
      <c r="F31" s="3"/>
      <c r="G31" s="3" t="s">
        <v>204</v>
      </c>
      <c r="H31" s="3"/>
      <c r="I31" s="11">
        <f>C31*E31*0.35</f>
        <v>42.699999999999996</v>
      </c>
    </row>
    <row r="32" spans="2:9" x14ac:dyDescent="0.2">
      <c r="B32" s="3">
        <v>342</v>
      </c>
      <c r="C32" s="3">
        <v>649</v>
      </c>
      <c r="D32" s="3"/>
      <c r="E32" s="3">
        <v>3</v>
      </c>
      <c r="F32" s="3"/>
      <c r="G32" s="3" t="s">
        <v>204</v>
      </c>
      <c r="H32" s="3"/>
      <c r="I32" s="11">
        <f>C32*E32*0.35</f>
        <v>681.44999999999993</v>
      </c>
    </row>
    <row r="33" spans="2:9" x14ac:dyDescent="0.2">
      <c r="B33" s="3">
        <v>349</v>
      </c>
      <c r="C33" s="3">
        <v>701</v>
      </c>
      <c r="D33" s="3"/>
      <c r="E33" s="3">
        <v>3</v>
      </c>
      <c r="F33" s="3"/>
      <c r="G33" s="3" t="s">
        <v>204</v>
      </c>
      <c r="H33" s="3"/>
      <c r="I33" s="11">
        <f>C33*E33*0.35</f>
        <v>736.05</v>
      </c>
    </row>
    <row r="34" spans="2:9" x14ac:dyDescent="0.2">
      <c r="B34" s="3">
        <v>349</v>
      </c>
      <c r="C34" s="3">
        <v>129</v>
      </c>
      <c r="D34" s="3"/>
      <c r="E34" s="3">
        <v>5</v>
      </c>
      <c r="F34" s="3"/>
      <c r="G34" s="3" t="s">
        <v>208</v>
      </c>
      <c r="H34" s="3"/>
      <c r="I34" s="11">
        <f>C34*E34*0.75</f>
        <v>483.75</v>
      </c>
    </row>
    <row r="35" spans="2:9" x14ac:dyDescent="0.2">
      <c r="B35" s="3">
        <v>350</v>
      </c>
      <c r="C35" s="3"/>
      <c r="D35" s="3">
        <v>30</v>
      </c>
      <c r="E35" s="3"/>
      <c r="F35" s="3">
        <v>5</v>
      </c>
      <c r="G35" s="3"/>
      <c r="H35" s="3" t="s">
        <v>208</v>
      </c>
      <c r="I35" s="11">
        <f>D35*F35*0.75</f>
        <v>112.5</v>
      </c>
    </row>
    <row r="36" spans="2:9" x14ac:dyDescent="0.2">
      <c r="B36" s="3">
        <v>351</v>
      </c>
      <c r="C36" s="3"/>
      <c r="D36" s="3">
        <v>321</v>
      </c>
      <c r="E36" s="3"/>
      <c r="F36" s="3">
        <v>3</v>
      </c>
      <c r="G36" s="3"/>
      <c r="H36" s="3" t="s">
        <v>204</v>
      </c>
      <c r="I36" s="11">
        <f>D36*F36*0.35</f>
        <v>337.04999999999995</v>
      </c>
    </row>
    <row r="37" spans="2:9" x14ac:dyDescent="0.2">
      <c r="B37" s="3">
        <v>352</v>
      </c>
      <c r="C37" s="3">
        <v>182</v>
      </c>
      <c r="D37" s="3"/>
      <c r="E37" s="3">
        <v>4</v>
      </c>
      <c r="F37" s="3"/>
      <c r="G37" s="3" t="s">
        <v>208</v>
      </c>
      <c r="H37" s="3"/>
      <c r="I37" s="11">
        <f>C37*E37*0.75</f>
        <v>546</v>
      </c>
    </row>
    <row r="38" spans="2:9" x14ac:dyDescent="0.2">
      <c r="B38" s="3">
        <v>353</v>
      </c>
      <c r="C38" s="3"/>
      <c r="D38" s="3">
        <v>303</v>
      </c>
      <c r="E38" s="3"/>
      <c r="F38" s="3">
        <v>3</v>
      </c>
      <c r="G38" s="3"/>
      <c r="H38" s="3" t="s">
        <v>204</v>
      </c>
      <c r="I38" s="11">
        <f>D38*F38*0.35</f>
        <v>318.14999999999998</v>
      </c>
    </row>
    <row r="39" spans="2:9" x14ac:dyDescent="0.2">
      <c r="B39" s="14" t="s">
        <v>348</v>
      </c>
      <c r="C39" s="107">
        <f>SUM(C7:D38)</f>
        <v>10976</v>
      </c>
      <c r="D39" s="107"/>
      <c r="E39" s="14"/>
      <c r="F39" s="14"/>
      <c r="G39" s="14"/>
      <c r="H39" s="14"/>
      <c r="I39" s="15">
        <f>SUM(I7:I38)</f>
        <v>12881.949999999999</v>
      </c>
    </row>
  </sheetData>
  <mergeCells count="7">
    <mergeCell ref="C39:D39"/>
    <mergeCell ref="B2:I2"/>
    <mergeCell ref="B4:B6"/>
    <mergeCell ref="I4:I6"/>
    <mergeCell ref="C4:D5"/>
    <mergeCell ref="E4:F5"/>
    <mergeCell ref="G4:H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379B4-2203-44E2-AEC5-9A4D55499E14}">
  <dimension ref="B2:E12"/>
  <sheetViews>
    <sheetView workbookViewId="0">
      <selection activeCell="G30" sqref="G30"/>
    </sheetView>
  </sheetViews>
  <sheetFormatPr defaultRowHeight="12.75" x14ac:dyDescent="0.2"/>
  <cols>
    <col min="1" max="1" width="9.140625" style="1"/>
    <col min="2" max="2" width="28.7109375" style="1" bestFit="1" customWidth="1"/>
    <col min="3" max="3" width="20.42578125" style="1" customWidth="1"/>
    <col min="4" max="4" width="14.42578125" style="1" customWidth="1"/>
    <col min="5" max="5" width="16" style="1" customWidth="1"/>
    <col min="6" max="16384" width="9.140625" style="1"/>
  </cols>
  <sheetData>
    <row r="2" spans="2:5" x14ac:dyDescent="0.2">
      <c r="B2" s="89" t="s">
        <v>862</v>
      </c>
      <c r="C2" s="89"/>
      <c r="D2" s="89"/>
      <c r="E2" s="89"/>
    </row>
    <row r="4" spans="2:5" x14ac:dyDescent="0.2">
      <c r="B4" s="5" t="s">
        <v>863</v>
      </c>
      <c r="C4" s="5" t="s">
        <v>864</v>
      </c>
      <c r="D4" s="5" t="s">
        <v>865</v>
      </c>
      <c r="E4" s="5" t="s">
        <v>866</v>
      </c>
    </row>
    <row r="5" spans="2:5" x14ac:dyDescent="0.2">
      <c r="B5" s="95" t="s">
        <v>867</v>
      </c>
      <c r="C5" s="3"/>
      <c r="D5" s="3" t="s">
        <v>411</v>
      </c>
      <c r="E5" s="3">
        <v>209</v>
      </c>
    </row>
    <row r="6" spans="2:5" x14ac:dyDescent="0.2">
      <c r="B6" s="93"/>
      <c r="C6" s="3" t="s">
        <v>870</v>
      </c>
      <c r="D6" s="3" t="s">
        <v>351</v>
      </c>
      <c r="E6" s="11">
        <f>SUM('tabel 9.2 paisud'!D13:D19,'tabel 9.2 paisud'!D22:D46,'tabel 9.2 paisud'!D49:D79,'tabel 9.2 paisud'!D80:D98,'tabel 9.2 paisud'!D105:D231)</f>
        <v>7134.9599999999928</v>
      </c>
    </row>
    <row r="7" spans="2:5" x14ac:dyDescent="0.2">
      <c r="B7" s="95" t="s">
        <v>868</v>
      </c>
      <c r="C7" s="3"/>
      <c r="D7" s="3" t="s">
        <v>411</v>
      </c>
      <c r="E7" s="3">
        <v>319</v>
      </c>
    </row>
    <row r="8" spans="2:5" x14ac:dyDescent="0.2">
      <c r="B8" s="93"/>
      <c r="C8" s="3" t="s">
        <v>870</v>
      </c>
      <c r="D8" s="3" t="s">
        <v>351</v>
      </c>
      <c r="E8" s="11">
        <f>SUM('tabel 9.2 paisud'!D391,'tabel 9.2 paisud'!D509,'tabel 9.2 paisud'!D564)</f>
        <v>6830.3200000000006</v>
      </c>
    </row>
    <row r="9" spans="2:5" ht="12.75" customHeight="1" x14ac:dyDescent="0.2">
      <c r="B9" s="91" t="s">
        <v>869</v>
      </c>
      <c r="C9" s="3"/>
      <c r="D9" s="3" t="s">
        <v>411</v>
      </c>
      <c r="E9" s="3">
        <v>6</v>
      </c>
    </row>
    <row r="10" spans="2:5" x14ac:dyDescent="0.2">
      <c r="B10" s="91"/>
      <c r="C10" s="3" t="s">
        <v>870</v>
      </c>
      <c r="D10" s="3" t="s">
        <v>351</v>
      </c>
      <c r="E10" s="11">
        <f>SUM('tabel 9.2 paisud'!D99:D104)</f>
        <v>534</v>
      </c>
    </row>
    <row r="11" spans="2:5" x14ac:dyDescent="0.2">
      <c r="B11" s="91"/>
      <c r="C11" s="3" t="s">
        <v>871</v>
      </c>
      <c r="D11" s="3" t="s">
        <v>409</v>
      </c>
      <c r="E11" s="3">
        <f>720</f>
        <v>720</v>
      </c>
    </row>
    <row r="12" spans="2:5" x14ac:dyDescent="0.2">
      <c r="B12" s="110" t="s">
        <v>872</v>
      </c>
      <c r="C12" s="110"/>
      <c r="D12" s="110"/>
      <c r="E12" s="110"/>
    </row>
  </sheetData>
  <mergeCells count="5">
    <mergeCell ref="B2:E2"/>
    <mergeCell ref="B5:B6"/>
    <mergeCell ref="B7:B8"/>
    <mergeCell ref="B9:B11"/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13</vt:i4>
      </vt:variant>
    </vt:vector>
  </HeadingPairs>
  <TitlesOfParts>
    <vt:vector size="13" baseType="lpstr">
      <vt:lpstr>Tabel 1 katastrid</vt:lpstr>
      <vt:lpstr>tabel 2 kraavid</vt:lpstr>
      <vt:lpstr>tabel 3 vallid</vt:lpstr>
      <vt:lpstr>Tabel 4 seirepunktid</vt:lpstr>
      <vt:lpstr>tabel 5 koondmahud</vt:lpstr>
      <vt:lpstr>tabel 6 trassiraied</vt:lpstr>
      <vt:lpstr>tabel 7 likv rajatis</vt:lpstr>
      <vt:lpstr>tabel 8 likv vallid</vt:lpstr>
      <vt:lpstr>tabel 9.1 paisude kokkuvõte</vt:lpstr>
      <vt:lpstr>tabel 9.2 paisud</vt:lpstr>
      <vt:lpstr>tabel 10 ligipääsud</vt:lpstr>
      <vt:lpstr>tabel 13 infra</vt:lpstr>
      <vt:lpstr>Tabel 14 MPE TEHN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Küllike Kuusik</cp:lastModifiedBy>
  <dcterms:created xsi:type="dcterms:W3CDTF">2022-07-04T12:48:53Z</dcterms:created>
  <dcterms:modified xsi:type="dcterms:W3CDTF">2024-05-22T09:58:00Z</dcterms:modified>
</cp:coreProperties>
</file>